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activeX/activeX4.xml" ContentType="application/vnd.ms-office.activeX+xml"/>
  <Override PartName="/xl/activeX/activeX4.bin" ContentType="application/vnd.ms-office.activeX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activeX/activeX5.xml" ContentType="application/vnd.ms-office.activeX+xml"/>
  <Override PartName="/xl/activeX/activeX5.bin" ContentType="application/vnd.ms-office.activeX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activeX/activeX6.xml" ContentType="application/vnd.ms-office.activeX+xml"/>
  <Override PartName="/xl/activeX/activeX6.bin" ContentType="application/vnd.ms-office.activeX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176" windowWidth="15516" windowHeight="9612" firstSheet="2" activeTab="7"/>
  </bookViews>
  <sheets>
    <sheet name="Решение" sheetId="12" r:id="rId1"/>
    <sheet name="Прил 1 норм распр 2022" sheetId="15" r:id="rId2"/>
    <sheet name="Прил 2 норм распр 2023-2024" sheetId="20" r:id="rId3"/>
    <sheet name="Приложение 3" sheetId="13" r:id="rId4"/>
    <sheet name="Прил 4 Ведом 22" sheetId="1" r:id="rId5"/>
    <sheet name="Прил 5 Функц 22" sheetId="2" r:id="rId6"/>
    <sheet name="Прил 6 Ведом 23-24" sheetId="9" r:id="rId7"/>
    <sheet name="Прил 7 Функц 23-24" sheetId="10" r:id="rId8"/>
    <sheet name="Прил 8 Источ внутр финанс" sheetId="14" r:id="rId9"/>
    <sheet name="Приложение 9 заимств" sheetId="16" r:id="rId10"/>
    <sheet name="Приложение 10 гарант" sheetId="17" r:id="rId11"/>
    <sheet name="Прил 11 ЦСР 22" sheetId="7" r:id="rId12"/>
    <sheet name="Прил 12 ЦСР 23-24" sheetId="11" r:id="rId13"/>
  </sheets>
  <externalReferences>
    <externalReference r:id="rId14"/>
    <externalReference r:id="rId15"/>
  </externalReferences>
  <definedNames>
    <definedName name="__bookmark_5" localSheetId="1">#REF!</definedName>
    <definedName name="__bookmark_5" localSheetId="2">#REF!</definedName>
    <definedName name="__bookmark_5" localSheetId="10">#REF!</definedName>
    <definedName name="__bookmark_5" localSheetId="9">#REF!</definedName>
    <definedName name="__bookmark_5">#REF!</definedName>
    <definedName name="_xlnm._FilterDatabase" localSheetId="4" hidden="1">'Прил 4 Ведом 22'!$A$7:$G$14</definedName>
    <definedName name="_xlnm._FilterDatabase" localSheetId="6" hidden="1">'Прил 6 Ведом 23-24'!$A$7:$G$13</definedName>
    <definedName name="Items" localSheetId="2">#REF!</definedName>
    <definedName name="Items">#REF!</definedName>
    <definedName name="КВСР">[1]список!$D$2:$D$17</definedName>
    <definedName name="НаименДолжн">'[1]Штатное расписание'!$B$8:$B$307</definedName>
    <definedName name="_xlnm.Print_Area" localSheetId="11">'Прил 11 ЦСР 22'!$A$1:$E$110</definedName>
    <definedName name="_xlnm.Print_Area" localSheetId="12">'Прил 12 ЦСР 23-24'!$A$1:$G$112</definedName>
    <definedName name="_xlnm.Print_Area" localSheetId="4">'Прил 4 Ведом 22'!$A$1:$G$104</definedName>
    <definedName name="_xlnm.Print_Area" localSheetId="5">'Прил 5 Функц 22'!$A$1:$D$45</definedName>
    <definedName name="_xlnm.Print_Area" localSheetId="6">'Прил 6 Ведом 23-24'!$A$1:$I$82</definedName>
    <definedName name="_xlnm.Print_Area" localSheetId="7">'Прил 7 Функц 23-24'!$A$1:$F$44</definedName>
    <definedName name="Организация">OFFSET([1]список!$E$1,MATCH('[1]Данные по учрежд'!$B$2,[1]список!$E$1:$E$65536,0)-1,1,COUNTIF([1]список!$E$1:$E$65536,'[1]Данные по учрежд'!$B$2),1)</definedName>
    <definedName name="СубКОСГУ">[1]список!$B$1:$B$17</definedName>
    <definedName name="ТипСредств">[1]список!$C$2:$C$8</definedName>
    <definedName name="ЭКР">[1]список!$A$2:$A$21</definedName>
  </definedNames>
  <calcPr calcId="144525"/>
</workbook>
</file>

<file path=xl/calcChain.xml><?xml version="1.0" encoding="utf-8"?>
<calcChain xmlns="http://schemas.openxmlformats.org/spreadsheetml/2006/main">
  <c r="A21" i="11" l="1"/>
  <c r="A22" i="11"/>
  <c r="C22" i="11"/>
  <c r="F26" i="11" l="1"/>
  <c r="F24" i="11"/>
  <c r="D26" i="11"/>
  <c r="D24" i="11"/>
  <c r="D25" i="7"/>
  <c r="D23" i="7"/>
  <c r="F88" i="1" l="1"/>
  <c r="F71" i="1"/>
  <c r="F47" i="1"/>
  <c r="F30" i="1"/>
  <c r="C69" i="12" l="1"/>
  <c r="C68" i="12"/>
  <c r="C67" i="12"/>
  <c r="C43" i="12" l="1"/>
  <c r="C42" i="12"/>
  <c r="C41" i="12"/>
  <c r="G26" i="11" l="1"/>
  <c r="E26" i="11"/>
  <c r="G20" i="11"/>
  <c r="F20" i="11"/>
  <c r="E20" i="11"/>
  <c r="D20" i="11"/>
  <c r="G18" i="11"/>
  <c r="F18" i="11"/>
  <c r="E18" i="11"/>
  <c r="D18" i="11"/>
  <c r="F33" i="10"/>
  <c r="E33" i="10"/>
  <c r="D33" i="10"/>
  <c r="C33" i="10"/>
  <c r="I14" i="9"/>
  <c r="H14" i="9"/>
  <c r="G14" i="9"/>
  <c r="F14" i="9"/>
  <c r="H57" i="9" l="1"/>
  <c r="H26" i="9" l="1"/>
  <c r="H72" i="9"/>
  <c r="F72" i="9"/>
  <c r="H43" i="9"/>
  <c r="F43" i="9"/>
  <c r="F26" i="9"/>
  <c r="B13" i="20" l="1"/>
  <c r="B12" i="20"/>
  <c r="C72" i="12" l="1"/>
  <c r="C39" i="12"/>
  <c r="C38" i="12"/>
  <c r="C37" i="12"/>
  <c r="C35" i="12"/>
  <c r="C34" i="12"/>
  <c r="C33" i="12"/>
  <c r="C28" i="12"/>
  <c r="C25" i="12"/>
  <c r="C24" i="12"/>
  <c r="C19" i="12"/>
  <c r="F34" i="14"/>
  <c r="B12" i="15"/>
  <c r="B13" i="15"/>
  <c r="F33" i="14"/>
  <c r="F32" i="14" s="1"/>
  <c r="F31" i="14" s="1"/>
  <c r="C21" i="13"/>
  <c r="C18" i="13" s="1"/>
  <c r="C10" i="13" s="1"/>
  <c r="D34" i="14" s="1"/>
  <c r="D33" i="14" s="1"/>
  <c r="D32" i="14" s="1"/>
  <c r="D31" i="14" s="1"/>
  <c r="E18" i="13"/>
  <c r="D18" i="13"/>
  <c r="E11" i="13"/>
  <c r="D11" i="13"/>
  <c r="D10" i="13" s="1"/>
  <c r="E34" i="14" s="1"/>
  <c r="E33" i="14" s="1"/>
  <c r="E32" i="14" s="1"/>
  <c r="E31" i="14" s="1"/>
  <c r="C11" i="13"/>
  <c r="C56" i="12"/>
  <c r="C55" i="12"/>
  <c r="C54" i="12"/>
  <c r="C51" i="12"/>
  <c r="C50" i="12"/>
  <c r="C49" i="12"/>
  <c r="C11" i="12" l="1"/>
  <c r="C15" i="12"/>
  <c r="E10" i="13"/>
  <c r="B3" i="10" l="1"/>
  <c r="D3" i="2"/>
  <c r="D4" i="2"/>
  <c r="B4" i="10" s="1"/>
  <c r="D5" i="2"/>
  <c r="B2" i="10"/>
  <c r="B2" i="11" s="1"/>
  <c r="G17" i="11"/>
  <c r="E17" i="11"/>
  <c r="G14" i="11"/>
  <c r="F14" i="11"/>
  <c r="F13" i="11" s="1"/>
  <c r="F12" i="11" s="1"/>
  <c r="E14" i="11"/>
  <c r="D14" i="11"/>
  <c r="F34" i="11"/>
  <c r="F33" i="11"/>
  <c r="F32" i="11" s="1"/>
  <c r="F31" i="11" s="1"/>
  <c r="F30" i="11" s="1"/>
  <c r="F23" i="11"/>
  <c r="G33" i="11"/>
  <c r="E33" i="11"/>
  <c r="D33" i="11"/>
  <c r="G24" i="11"/>
  <c r="E24" i="11"/>
  <c r="G22" i="11"/>
  <c r="E22" i="11"/>
  <c r="G34" i="11"/>
  <c r="E34" i="11"/>
  <c r="D34" i="11"/>
  <c r="B29" i="10"/>
  <c r="B22" i="10"/>
  <c r="F32" i="10"/>
  <c r="F29" i="10"/>
  <c r="F28" i="10" s="1"/>
  <c r="F25" i="10"/>
  <c r="F24" i="10" s="1"/>
  <c r="F22" i="10"/>
  <c r="F20" i="10"/>
  <c r="F19" i="10" s="1"/>
  <c r="F18" i="10"/>
  <c r="F17" i="10"/>
  <c r="F16" i="10"/>
  <c r="F15" i="10"/>
  <c r="F14" i="10"/>
  <c r="D18" i="10"/>
  <c r="D17" i="10"/>
  <c r="D16" i="10"/>
  <c r="D15" i="10"/>
  <c r="D14" i="10"/>
  <c r="D32" i="10"/>
  <c r="D29" i="10"/>
  <c r="D28" i="10" s="1"/>
  <c r="D25" i="10"/>
  <c r="D24" i="10" s="1"/>
  <c r="D22" i="10"/>
  <c r="D20" i="10"/>
  <c r="D19" i="10" s="1"/>
  <c r="E32" i="10"/>
  <c r="C32" i="10"/>
  <c r="B5" i="10"/>
  <c r="A5" i="9"/>
  <c r="A4" i="9"/>
  <c r="A4" i="11" s="1"/>
  <c r="A3" i="9"/>
  <c r="A3" i="11" s="1"/>
  <c r="A2" i="9"/>
  <c r="D13" i="10" l="1"/>
  <c r="F13" i="10"/>
  <c r="F68" i="9" l="1"/>
  <c r="D17" i="11" s="1"/>
  <c r="H70" i="9"/>
  <c r="F70" i="9"/>
  <c r="H68" i="9"/>
  <c r="F17" i="11" s="1"/>
  <c r="I60" i="9"/>
  <c r="F57" i="9" l="1"/>
  <c r="F56" i="9" s="1"/>
  <c r="F55" i="9" s="1"/>
  <c r="F42" i="9"/>
  <c r="H24" i="9"/>
  <c r="F24" i="9"/>
  <c r="H22" i="9"/>
  <c r="F22" i="9"/>
  <c r="F21" i="9" s="1"/>
  <c r="H18" i="9"/>
  <c r="F18" i="9"/>
  <c r="F31" i="9"/>
  <c r="F30" i="9" s="1"/>
  <c r="F29" i="9" s="1"/>
  <c r="C16" i="10" s="1"/>
  <c r="F36" i="9"/>
  <c r="F35" i="9" s="1"/>
  <c r="F34" i="9" s="1"/>
  <c r="F40" i="9"/>
  <c r="F44" i="9"/>
  <c r="F48" i="9"/>
  <c r="F47" i="9" s="1"/>
  <c r="F46" i="9" s="1"/>
  <c r="C20" i="10" s="1"/>
  <c r="F52" i="9"/>
  <c r="F51" i="9" s="1"/>
  <c r="F50" i="9" s="1"/>
  <c r="C22" i="10" s="1"/>
  <c r="G59" i="9"/>
  <c r="G58" i="9" s="1"/>
  <c r="F59" i="9"/>
  <c r="F58" i="9" s="1"/>
  <c r="D29" i="11" s="1"/>
  <c r="F63" i="9"/>
  <c r="F62" i="9" s="1"/>
  <c r="F61" i="9" s="1"/>
  <c r="C25" i="10" s="1"/>
  <c r="C24" i="10" s="1"/>
  <c r="G63" i="9"/>
  <c r="G62" i="9" s="1"/>
  <c r="G67" i="9"/>
  <c r="G66" i="9" s="1"/>
  <c r="G65" i="9" s="1"/>
  <c r="D27" i="10" s="1"/>
  <c r="D26" i="10" s="1"/>
  <c r="F67" i="9"/>
  <c r="F69" i="9"/>
  <c r="F71" i="9"/>
  <c r="F75" i="9"/>
  <c r="C29" i="12" s="1"/>
  <c r="G78" i="9"/>
  <c r="G77" i="9" s="1"/>
  <c r="D31" i="10" s="1"/>
  <c r="D30" i="10" s="1"/>
  <c r="F79" i="9"/>
  <c r="F78" i="9" s="1"/>
  <c r="F77" i="9" s="1"/>
  <c r="C31" i="10" s="1"/>
  <c r="F67" i="1"/>
  <c r="F24" i="1"/>
  <c r="F16" i="11" l="1"/>
  <c r="F19" i="11"/>
  <c r="F17" i="9"/>
  <c r="F16" i="9" s="1"/>
  <c r="F15" i="9" s="1"/>
  <c r="C14" i="10" s="1"/>
  <c r="F33" i="9"/>
  <c r="C17" i="10"/>
  <c r="F25" i="11"/>
  <c r="F23" i="9"/>
  <c r="F74" i="9"/>
  <c r="F73" i="9" s="1"/>
  <c r="C29" i="10" s="1"/>
  <c r="C28" i="10" s="1"/>
  <c r="D22" i="11"/>
  <c r="D21" i="11" s="1"/>
  <c r="G54" i="9"/>
  <c r="D23" i="10" s="1"/>
  <c r="D21" i="10" s="1"/>
  <c r="E29" i="11"/>
  <c r="E28" i="11" s="1"/>
  <c r="E27" i="11" s="1"/>
  <c r="F25" i="9"/>
  <c r="F54" i="9"/>
  <c r="C23" i="10" s="1"/>
  <c r="C21" i="10" s="1"/>
  <c r="F66" i="9"/>
  <c r="F65" i="9" s="1"/>
  <c r="C27" i="10" s="1"/>
  <c r="C26" i="10" s="1"/>
  <c r="F39" i="9"/>
  <c r="F38" i="9" s="1"/>
  <c r="C18" i="10" s="1"/>
  <c r="G32" i="11"/>
  <c r="G31" i="11" s="1"/>
  <c r="G30" i="11" s="1"/>
  <c r="G25" i="11"/>
  <c r="G23" i="11"/>
  <c r="G21" i="11"/>
  <c r="G13" i="11"/>
  <c r="G12" i="11" s="1"/>
  <c r="E32" i="11"/>
  <c r="E31" i="11" s="1"/>
  <c r="E30" i="11" s="1"/>
  <c r="D32" i="11"/>
  <c r="D31" i="11" s="1"/>
  <c r="D30" i="11" s="1"/>
  <c r="D28" i="11"/>
  <c r="D27" i="11" s="1"/>
  <c r="B27" i="11"/>
  <c r="E25" i="11"/>
  <c r="E23" i="11"/>
  <c r="D23" i="11"/>
  <c r="E21" i="11"/>
  <c r="E19" i="11"/>
  <c r="B15" i="11"/>
  <c r="E13" i="11"/>
  <c r="E12" i="11" s="1"/>
  <c r="D13" i="11"/>
  <c r="D12" i="11" s="1"/>
  <c r="E19" i="7"/>
  <c r="C30" i="10"/>
  <c r="A29" i="10"/>
  <c r="A22" i="10"/>
  <c r="C19" i="10"/>
  <c r="H79" i="9"/>
  <c r="H78" i="9" s="1"/>
  <c r="H77" i="9" s="1"/>
  <c r="E31" i="10" s="1"/>
  <c r="E30" i="10" s="1"/>
  <c r="I78" i="9"/>
  <c r="I77" i="9" s="1"/>
  <c r="F31" i="10" s="1"/>
  <c r="F30" i="10" s="1"/>
  <c r="H75" i="9"/>
  <c r="H71" i="9"/>
  <c r="H69" i="9"/>
  <c r="H67" i="9"/>
  <c r="I67" i="9"/>
  <c r="I66" i="9" s="1"/>
  <c r="I65" i="9" s="1"/>
  <c r="F27" i="10" s="1"/>
  <c r="F26" i="10" s="1"/>
  <c r="I63" i="9"/>
  <c r="I62" i="9" s="1"/>
  <c r="H63" i="9"/>
  <c r="H62" i="9" s="1"/>
  <c r="H61" i="9" s="1"/>
  <c r="E25" i="10" s="1"/>
  <c r="E24" i="10" s="1"/>
  <c r="H59" i="9"/>
  <c r="H58" i="9" s="1"/>
  <c r="F29" i="11" s="1"/>
  <c r="F28" i="11" s="1"/>
  <c r="F27" i="11" s="1"/>
  <c r="I59" i="9"/>
  <c r="I58" i="9" s="1"/>
  <c r="H56" i="9"/>
  <c r="H55" i="9" s="1"/>
  <c r="H52" i="9"/>
  <c r="H51" i="9" s="1"/>
  <c r="H50" i="9" s="1"/>
  <c r="E22" i="10" s="1"/>
  <c r="H48" i="9"/>
  <c r="H47" i="9" s="1"/>
  <c r="H46" i="9" s="1"/>
  <c r="E20" i="10" s="1"/>
  <c r="E19" i="10" s="1"/>
  <c r="H44" i="9"/>
  <c r="H42" i="9"/>
  <c r="H40" i="9"/>
  <c r="H36" i="9"/>
  <c r="H35" i="9" s="1"/>
  <c r="H34" i="9" s="1"/>
  <c r="H31" i="9"/>
  <c r="H30" i="9" s="1"/>
  <c r="H29" i="9" s="1"/>
  <c r="E16" i="10" s="1"/>
  <c r="H25" i="9"/>
  <c r="H23" i="9"/>
  <c r="H21" i="9"/>
  <c r="H17" i="9"/>
  <c r="H16" i="9" s="1"/>
  <c r="H15" i="9" s="1"/>
  <c r="E14" i="10" s="1"/>
  <c r="F20" i="9" l="1"/>
  <c r="F19" i="9" s="1"/>
  <c r="C15" i="10" s="1"/>
  <c r="F22" i="11"/>
  <c r="F21" i="11" s="1"/>
  <c r="F15" i="11" s="1"/>
  <c r="F35" i="11" s="1"/>
  <c r="C30" i="12"/>
  <c r="H33" i="9"/>
  <c r="E17" i="10"/>
  <c r="G16" i="11"/>
  <c r="I54" i="9"/>
  <c r="F23" i="10" s="1"/>
  <c r="F21" i="10" s="1"/>
  <c r="G29" i="11"/>
  <c r="G28" i="11" s="1"/>
  <c r="G27" i="11" s="1"/>
  <c r="H74" i="9"/>
  <c r="H73" i="9" s="1"/>
  <c r="E29" i="10" s="1"/>
  <c r="E28" i="10" s="1"/>
  <c r="G19" i="11"/>
  <c r="H39" i="9"/>
  <c r="H38" i="9" s="1"/>
  <c r="E18" i="10" s="1"/>
  <c r="H54" i="9"/>
  <c r="E23" i="10" s="1"/>
  <c r="E21" i="10" s="1"/>
  <c r="H20" i="9"/>
  <c r="H19" i="9" s="1"/>
  <c r="E15" i="10" s="1"/>
  <c r="F82" i="9"/>
  <c r="E16" i="11"/>
  <c r="E15" i="11" s="1"/>
  <c r="E35" i="11" s="1"/>
  <c r="H66" i="9"/>
  <c r="H65" i="9" s="1"/>
  <c r="E27" i="10" s="1"/>
  <c r="E26" i="10" s="1"/>
  <c r="E5" i="7"/>
  <c r="E4" i="7"/>
  <c r="E3" i="7"/>
  <c r="E32" i="7"/>
  <c r="E31" i="7" s="1"/>
  <c r="E30" i="7" s="1"/>
  <c r="E29" i="7" s="1"/>
  <c r="E28" i="7"/>
  <c r="E27" i="7" s="1"/>
  <c r="E26" i="7" s="1"/>
  <c r="E25" i="7"/>
  <c r="E24" i="7" s="1"/>
  <c r="E23" i="7"/>
  <c r="E22" i="7" s="1"/>
  <c r="E21" i="7"/>
  <c r="E20" i="7" s="1"/>
  <c r="E16" i="7"/>
  <c r="E13" i="7"/>
  <c r="E12" i="7" s="1"/>
  <c r="E11" i="7" s="1"/>
  <c r="A20" i="7"/>
  <c r="A21" i="7"/>
  <c r="C21" i="7"/>
  <c r="B32" i="2"/>
  <c r="A32" i="2"/>
  <c r="B25" i="2"/>
  <c r="A25" i="2"/>
  <c r="B24" i="2"/>
  <c r="A24" i="2"/>
  <c r="F44" i="1"/>
  <c r="F48" i="1"/>
  <c r="F55" i="1"/>
  <c r="F91" i="1"/>
  <c r="F90" i="1" s="1"/>
  <c r="F89" i="1" s="1"/>
  <c r="C32" i="2" s="1"/>
  <c r="C31" i="2" s="1"/>
  <c r="F86" i="1"/>
  <c r="F84" i="1"/>
  <c r="F72" i="1"/>
  <c r="F66" i="1"/>
  <c r="F62" i="1"/>
  <c r="F61" i="1" s="1"/>
  <c r="F60" i="1" s="1"/>
  <c r="C24" i="2" s="1"/>
  <c r="F53" i="1"/>
  <c r="G53" i="1" s="1"/>
  <c r="E17" i="7" s="1"/>
  <c r="F22" i="1"/>
  <c r="G15" i="11" l="1"/>
  <c r="G35" i="11" s="1"/>
  <c r="C16" i="12"/>
  <c r="E38" i="14"/>
  <c r="E37" i="14" s="1"/>
  <c r="E36" i="14" s="1"/>
  <c r="E35" i="14" s="1"/>
  <c r="E12" i="14" s="1"/>
  <c r="G82" i="9"/>
  <c r="E13" i="10"/>
  <c r="F65" i="1"/>
  <c r="D19" i="11"/>
  <c r="H82" i="9"/>
  <c r="E15" i="7"/>
  <c r="D21" i="7"/>
  <c r="D20" i="7" s="1"/>
  <c r="F38" i="14" l="1"/>
  <c r="F37" i="14" s="1"/>
  <c r="F36" i="14" s="1"/>
  <c r="F35" i="14" s="1"/>
  <c r="F12" i="14" s="1"/>
  <c r="C20" i="12"/>
  <c r="I82" i="9"/>
  <c r="F64" i="1"/>
  <c r="C25" i="2" s="1"/>
  <c r="D19" i="7"/>
  <c r="D32" i="7"/>
  <c r="D28" i="7"/>
  <c r="B26" i="7"/>
  <c r="D13" i="7"/>
  <c r="D12" i="7" s="1"/>
  <c r="D11" i="7" s="1"/>
  <c r="D16" i="7"/>
  <c r="D24" i="7" l="1"/>
  <c r="D17" i="7"/>
  <c r="D15" i="7" s="1"/>
  <c r="B14" i="7"/>
  <c r="D28" i="2"/>
  <c r="D27" i="2" s="1"/>
  <c r="D18" i="2"/>
  <c r="D17" i="2"/>
  <c r="D14" i="2"/>
  <c r="G75" i="1" l="1"/>
  <c r="G74" i="1" s="1"/>
  <c r="G55" i="1"/>
  <c r="E18" i="7" s="1"/>
  <c r="E14" i="7" s="1"/>
  <c r="E33" i="7" s="1"/>
  <c r="G52" i="1"/>
  <c r="F87" i="1"/>
  <c r="F85" i="1"/>
  <c r="F75" i="1"/>
  <c r="F74" i="1" s="1"/>
  <c r="F54" i="1"/>
  <c r="F52" i="1"/>
  <c r="F40" i="1"/>
  <c r="F39" i="1" s="1"/>
  <c r="F38" i="1" s="1"/>
  <c r="F37" i="1" s="1"/>
  <c r="C17" i="2" s="1"/>
  <c r="F29" i="1"/>
  <c r="F23" i="1"/>
  <c r="G68" i="1" l="1"/>
  <c r="D26" i="2" s="1"/>
  <c r="D23" i="2" s="1"/>
  <c r="G54" i="1"/>
  <c r="F51" i="1"/>
  <c r="F17" i="1"/>
  <c r="F16" i="1" s="1"/>
  <c r="F15" i="1" s="1"/>
  <c r="F50" i="1" l="1"/>
  <c r="G51" i="1"/>
  <c r="C14" i="2"/>
  <c r="F46" i="1"/>
  <c r="F43" i="1" l="1"/>
  <c r="F42" i="1" s="1"/>
  <c r="C18" i="2" s="1"/>
  <c r="C20" i="2"/>
  <c r="C19" i="2" s="1"/>
  <c r="G50" i="1"/>
  <c r="G83" i="1"/>
  <c r="G82" i="1" s="1"/>
  <c r="G81" i="1" s="1"/>
  <c r="D20" i="2" l="1"/>
  <c r="D19" i="2" s="1"/>
  <c r="G14" i="1"/>
  <c r="G97" i="1" s="1"/>
  <c r="G79" i="1" l="1"/>
  <c r="D31" i="7" l="1"/>
  <c r="D30" i="7" s="1"/>
  <c r="D29" i="7" s="1"/>
  <c r="D27" i="7"/>
  <c r="D26" i="7" s="1"/>
  <c r="D22" i="7"/>
  <c r="D18" i="7"/>
  <c r="G94" i="1"/>
  <c r="D14" i="7" l="1"/>
  <c r="D33" i="7" s="1"/>
  <c r="G78" i="1"/>
  <c r="D22" i="2" l="1"/>
  <c r="D21" i="2" s="1"/>
  <c r="D16" i="2"/>
  <c r="D13" i="2" s="1"/>
  <c r="D30" i="2" l="1"/>
  <c r="F70" i="1" l="1"/>
  <c r="F69" i="1" s="1"/>
  <c r="F68" i="1" l="1"/>
  <c r="C26" i="2" s="1"/>
  <c r="C23" i="2" s="1"/>
  <c r="F27" i="1" l="1"/>
  <c r="G93" i="1" l="1"/>
  <c r="D34" i="2" l="1"/>
  <c r="D33" i="2" s="1"/>
  <c r="F58" i="1" l="1"/>
  <c r="F79" i="1"/>
  <c r="F78" i="1" s="1"/>
  <c r="F77" i="1" s="1"/>
  <c r="C28" i="2" s="1"/>
  <c r="C27" i="2" s="1"/>
  <c r="F83" i="1"/>
  <c r="F82" i="1" s="1"/>
  <c r="F81" i="1" s="1"/>
  <c r="F95" i="1"/>
  <c r="F94" i="1" s="1"/>
  <c r="F93" i="1" s="1"/>
  <c r="F35" i="1"/>
  <c r="F34" i="1" s="1"/>
  <c r="F21" i="1"/>
  <c r="F20" i="1" s="1"/>
  <c r="C13" i="10" s="1"/>
  <c r="C30" i="2" l="1"/>
  <c r="F33" i="1"/>
  <c r="C16" i="2" s="1"/>
  <c r="F57" i="1"/>
  <c r="F56" i="1" s="1"/>
  <c r="C22" i="2" l="1"/>
  <c r="C21" i="2" s="1"/>
  <c r="F19" i="1"/>
  <c r="F14" i="1" l="1"/>
  <c r="F97" i="1" s="1"/>
  <c r="D16" i="11"/>
  <c r="C15" i="2"/>
  <c r="C13" i="2" s="1"/>
  <c r="C34" i="2"/>
  <c r="C33" i="2" s="1"/>
  <c r="D29" i="2"/>
  <c r="D35" i="2" s="1"/>
  <c r="D15" i="11" l="1"/>
  <c r="D35" i="11" s="1"/>
  <c r="D25" i="11"/>
  <c r="D38" i="14"/>
  <c r="D37" i="14" s="1"/>
  <c r="D36" i="14" s="1"/>
  <c r="D35" i="14" s="1"/>
  <c r="D12" i="14" s="1"/>
  <c r="C12" i="12"/>
  <c r="C13" i="12" s="1"/>
  <c r="C29" i="2"/>
  <c r="C35" i="2" s="1"/>
</calcChain>
</file>

<file path=xl/comments1.xml><?xml version="1.0" encoding="utf-8"?>
<comments xmlns="http://schemas.openxmlformats.org/spreadsheetml/2006/main">
  <authors>
    <author>AStasenko</author>
  </authors>
  <commentList>
    <comment ref="B9" authorId="0">
      <text>
        <r>
          <rPr>
            <b/>
            <sz val="8"/>
            <color indexed="81"/>
            <rFont val="Tahoma"/>
            <family val="2"/>
            <charset val="204"/>
          </rPr>
          <t>$$$_MAIN_$$$</t>
        </r>
      </text>
    </comment>
    <comment ref="F9" authorId="0">
      <text>
        <r>
          <rPr>
            <b/>
            <sz val="8"/>
            <color indexed="81"/>
            <rFont val="Tahoma"/>
            <family val="2"/>
            <charset val="204"/>
          </rPr>
          <t>%%%_NOTZERO_%%%</t>
        </r>
      </text>
    </comment>
  </commentList>
</comments>
</file>

<file path=xl/comments2.xml><?xml version="1.0" encoding="utf-8"?>
<comments xmlns="http://schemas.openxmlformats.org/spreadsheetml/2006/main">
  <authors>
    <author>AStasenko</author>
  </authors>
  <commentList>
    <comment ref="B9" authorId="0">
      <text>
        <r>
          <rPr>
            <b/>
            <sz val="8"/>
            <color indexed="81"/>
            <rFont val="Tahoma"/>
            <family val="2"/>
            <charset val="204"/>
          </rPr>
          <t>$$$_MAIN_$$$</t>
        </r>
      </text>
    </comment>
    <comment ref="C9" authorId="0">
      <text>
        <r>
          <rPr>
            <b/>
            <sz val="8"/>
            <color indexed="81"/>
            <rFont val="Tahoma"/>
            <family val="2"/>
            <charset val="204"/>
          </rPr>
          <t>%%%_NOTZERO_%%%</t>
        </r>
      </text>
    </comment>
  </commentList>
</comments>
</file>

<file path=xl/comments3.xml><?xml version="1.0" encoding="utf-8"?>
<comments xmlns="http://schemas.openxmlformats.org/spreadsheetml/2006/main">
  <authors>
    <author>AStasenko</author>
  </authors>
  <commentList>
    <comment ref="B9" authorId="0">
      <text>
        <r>
          <rPr>
            <b/>
            <sz val="8"/>
            <color indexed="81"/>
            <rFont val="Tahoma"/>
            <family val="2"/>
            <charset val="204"/>
          </rPr>
          <t>$$$_MAIN_$$$</t>
        </r>
      </text>
    </comment>
    <comment ref="F9" authorId="0">
      <text>
        <r>
          <rPr>
            <b/>
            <sz val="8"/>
            <color indexed="81"/>
            <rFont val="Tahoma"/>
            <family val="2"/>
            <charset val="204"/>
          </rPr>
          <t>%%%_NOTZERO_%%%</t>
        </r>
      </text>
    </comment>
  </commentList>
</comments>
</file>

<file path=xl/comments4.xml><?xml version="1.0" encoding="utf-8"?>
<comments xmlns="http://schemas.openxmlformats.org/spreadsheetml/2006/main">
  <authors>
    <author>AStasenko</author>
  </authors>
  <commentList>
    <comment ref="B9" authorId="0">
      <text>
        <r>
          <rPr>
            <b/>
            <sz val="8"/>
            <color indexed="81"/>
            <rFont val="Tahoma"/>
            <family val="2"/>
            <charset val="204"/>
          </rPr>
          <t>$$$_MAIN_$$$</t>
        </r>
      </text>
    </comment>
    <comment ref="C9" authorId="0">
      <text>
        <r>
          <rPr>
            <b/>
            <sz val="8"/>
            <color indexed="81"/>
            <rFont val="Tahoma"/>
            <family val="2"/>
            <charset val="204"/>
          </rPr>
          <t>%%%_NOTZERO_%%%</t>
        </r>
      </text>
    </comment>
  </commentList>
</comments>
</file>

<file path=xl/comments5.xml><?xml version="1.0" encoding="utf-8"?>
<comments xmlns="http://schemas.openxmlformats.org/spreadsheetml/2006/main">
  <authors>
    <author>AStasenko</author>
  </authors>
  <commentList>
    <comment ref="A8" authorId="0">
      <text>
        <r>
          <rPr>
            <b/>
            <sz val="8"/>
            <color indexed="81"/>
            <rFont val="Tahoma"/>
            <family val="2"/>
            <charset val="204"/>
          </rPr>
          <t>$$$_MAIN_$$$</t>
        </r>
      </text>
    </comment>
    <comment ref="D8" authorId="0">
      <text>
        <r>
          <rPr>
            <b/>
            <sz val="8"/>
            <color indexed="81"/>
            <rFont val="Tahoma"/>
            <family val="2"/>
            <charset val="204"/>
          </rPr>
          <t>%%%_NOTZERO_%%%</t>
        </r>
      </text>
    </comment>
  </commentList>
</comments>
</file>

<file path=xl/comments6.xml><?xml version="1.0" encoding="utf-8"?>
<comments xmlns="http://schemas.openxmlformats.org/spreadsheetml/2006/main">
  <authors>
    <author>AStasenko</author>
  </authors>
  <commentList>
    <comment ref="A8" authorId="0">
      <text>
        <r>
          <rPr>
            <b/>
            <sz val="8"/>
            <color indexed="81"/>
            <rFont val="Tahoma"/>
            <family val="2"/>
            <charset val="204"/>
          </rPr>
          <t>$$$_MAIN_$$$</t>
        </r>
      </text>
    </comment>
    <comment ref="D8" authorId="0">
      <text>
        <r>
          <rPr>
            <b/>
            <sz val="8"/>
            <color indexed="81"/>
            <rFont val="Tahoma"/>
            <family val="2"/>
            <charset val="204"/>
          </rPr>
          <t>%%%_NOTZERO_%%%</t>
        </r>
      </text>
    </comment>
  </commentList>
</comments>
</file>

<file path=xl/sharedStrings.xml><?xml version="1.0" encoding="utf-8"?>
<sst xmlns="http://schemas.openxmlformats.org/spreadsheetml/2006/main" count="938" uniqueCount="331">
  <si>
    <t>Приложение 4</t>
  </si>
  <si>
    <t>ЕСЛИ(E7=0;ЕСЛИ(D7=0;ЕСЛИ(C7=0;ИНДЕКС(ГРБС!B$1:B$10;ПОИСКПОЗ(A7;ГРБС!A$1:A$10;0));ИНДЕКС(ФКР!B$1:B$113;ПОИСКПОЗ(ЛЕВСИМВ(ЗНАЧЕН(C7);4);ЛЕВСИМВ(ЗНАЧЕН(ФКР!A$1:A$113);4);0)));ИНДЕКС(КЦСР!B$1:B$1024;ПОИСКПОЗ(ЛЕВСИМВ(ЗНАЧЕН(D7);7);ЛЕВСИМВ(ЗНАЧЕН(КЦСР!A$1:A$1024);7);0)));ИНДЕКС(КВР!B$1:B$150;ПОИСКПОЗ(ЛЕВСИМВ(ЗНАЧЕН(E7);3);ЛЕВСИМВ(ЗНАЧЕН(КВР!A$1:A$150);3);0)))</t>
  </si>
  <si>
    <t>код ГРБС</t>
  </si>
  <si>
    <t>Рз  Пр</t>
  </si>
  <si>
    <t>ЦСР</t>
  </si>
  <si>
    <t>ВР</t>
  </si>
  <si>
    <t>Всего</t>
  </si>
  <si>
    <t>в том числе за счет безвозмезд-ных поступлений</t>
  </si>
  <si>
    <t xml:space="preserve">  </t>
  </si>
  <si>
    <t>ИТОГО</t>
  </si>
  <si>
    <t>ЕСЛИ(C7=0;ЕСЛИ(B7=0;ИНДЕКС(ФКР!B$1:B$113;ПОИСКПОЗ(ЛЕВСИМВ(ЗНАЧЕН(A7);4);ЛЕВСИМВ(ЗНАЧЕН(ФКР!A$1:A$113);4);0));ИНДЕКС(КЦСР!B$1:B$1024;ПОИСКПОЗ(ЛЕВСИМВ(ЗНАЧЕН(B7);7);ЛЕВСИМВ(ЗНАЧЕН(КЦСР!A$1:A$1024);7);0)));ИНДЕКС(КВР!B$1:B$150;ПОИСКПОЗ(ЛЕВСИМВ(ЗНАЧЕН(C7);3);ЛЕВСИМВ(ЗНАЧЕН(КВР!A$1:A$150);3);0)))</t>
  </si>
  <si>
    <t>в том числе за счет безвозмездных поступлений</t>
  </si>
  <si>
    <t>Наименование</t>
  </si>
  <si>
    <t>0100</t>
  </si>
  <si>
    <t>0700</t>
  </si>
  <si>
    <t>9000000000</t>
  </si>
  <si>
    <t>0400</t>
  </si>
  <si>
    <t>0500</t>
  </si>
  <si>
    <t>0800</t>
  </si>
  <si>
    <t>1100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</si>
  <si>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</si>
  <si>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</si>
  <si>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</si>
  <si>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</si>
  <si>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</si>
  <si>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</si>
  <si>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</si>
  <si>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</si>
  <si>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</si>
  <si>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ОБРАЗОВАНИЕ</t>
  </si>
  <si>
    <t>Межбюджетные трансферты</t>
  </si>
  <si>
    <t>Иные межбюджетные трансферты</t>
  </si>
  <si>
    <t>Непрограммные направления расходов местного бюджета</t>
  </si>
  <si>
    <t>Другие общегосударственные вопросы</t>
  </si>
  <si>
    <t>НАЦИОНАЛЬНАЯ ЭКОНОМИКА</t>
  </si>
  <si>
    <t>Дорожное хозяйство (дорожные фонды)</t>
  </si>
  <si>
    <t>ЖИЛИЩНО-КОММУНАЛЬНОЕ ХОЗЯЙСТВО</t>
  </si>
  <si>
    <t>КУЛЬТУРА, КИНЕМАТОГРАФИЯ</t>
  </si>
  <si>
    <t>Культура</t>
  </si>
  <si>
    <t>ФИЗИЧЕСКАЯ КУЛЬТУРА И СПОРТ</t>
  </si>
  <si>
    <t>Физическая культура</t>
  </si>
  <si>
    <t>Функционирование высшего должностного лица субъекта Российской Федерации и муниципального образования</t>
  </si>
  <si>
    <t>Резервные фонды</t>
  </si>
  <si>
    <t>Резервные средства</t>
  </si>
  <si>
    <t>Расходы на выплаты персоналу казенных учреждений</t>
  </si>
  <si>
    <t>Неуказанный КВСР</t>
  </si>
  <si>
    <t>Неуказанная функциональная статья</t>
  </si>
  <si>
    <t>Неуказанная КЦСР</t>
  </si>
  <si>
    <t>КВР</t>
  </si>
  <si>
    <t>Наименование главного распорядителя средств муниципального бюджета, раздела подраздела, целевой статьи, групп и подгрупп видов расходов</t>
  </si>
  <si>
    <t xml:space="preserve">Молодежная политика </t>
  </si>
  <si>
    <t>Благоустройство</t>
  </si>
  <si>
    <t>90 0 00 00000</t>
  </si>
  <si>
    <t>90 1 00 00000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</si>
  <si>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 и межбюджетных отношений</t>
  </si>
  <si>
    <t>Сумма, тыс. руб.</t>
  </si>
  <si>
    <t>Наименование  раздела, подраздела расходов</t>
  </si>
  <si>
    <t>Приложение 6</t>
  </si>
  <si>
    <t>к решению Собрания представителей сельского поселения</t>
  </si>
  <si>
    <t>Приложение 5</t>
  </si>
  <si>
    <t>на 2022 год и плановый период 2023 и 2024 годов"</t>
  </si>
  <si>
    <t>Муниципальная программа" Развитие органов местного самоуправления и решение вопросов местного значения сельского поселения Старое Семёнкино муниципального района Клявлинский Самарской области на 2018-2025 годы"</t>
  </si>
  <si>
    <t>Мобилизационная и вневойсковая подготовка</t>
  </si>
  <si>
    <t>НАЦИОНАЛЬНАЯ ОБОРОНА</t>
  </si>
  <si>
    <t>200</t>
  </si>
  <si>
    <t>240</t>
  </si>
  <si>
    <t>"О бюджете сельского станция Клявлино муниципального района Клявлинский Самарской области</t>
  </si>
  <si>
    <t xml:space="preserve">Ведомственная структура расходов бюджета сельского поселения станция Клявлино муниципального района Клявлинский Самарской области на 2022  год 
  </t>
  </si>
  <si>
    <t>Администрация сельского поселения станция Клявлино муниципального района Клявлинский Самарской области</t>
  </si>
  <si>
    <t>Муниципальная программа" Развитие органов местного самоуправления и решение вопросов местного значения сельского поселения станция Клявлино муниципального района Клявлинский Самарской области на 2018-2025 годы"</t>
  </si>
  <si>
    <t>Жилищное хозяйство</t>
  </si>
  <si>
    <t>Коммунальное хозяйство</t>
  </si>
  <si>
    <t>Муниципальная программа «Комплексное развитие сельских территорий сельского поселения  станция Клявлино муниципального района Клявлинский Самарской области на 2020-2025 годы</t>
  </si>
  <si>
    <t>Пенсионное обеспечение</t>
  </si>
  <si>
    <t>Социальное обеспечение и иные выплаты населению</t>
  </si>
  <si>
    <t>станция Клявлино муниципального района Клявлинский Самарской области</t>
  </si>
  <si>
    <t>Социальная политика</t>
  </si>
  <si>
    <t>2100000000</t>
  </si>
  <si>
    <t>Распределение бюджетных ассигнований по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сельского поселения станция Клявлино муниципального района Клявлинский Самарской области на 2022 год.</t>
  </si>
  <si>
    <t>Муниципальная программа "Модернизация и развитие автомобильных дорог общего пользования местного значения в границах населенных пунктов сельского поселения станция Клявлино муниципального района Клявлинский Самарской области на 2018-2025 годы"</t>
  </si>
  <si>
    <t>Распределение бюджетных ассигнований по разделам, подразделам
 классификации расходов бюджета сельского поселения станция Клявлино муниципального района Клявлинский Самарской области на 2022 год</t>
  </si>
  <si>
    <t>2024 год</t>
  </si>
  <si>
    <t>2023 год</t>
  </si>
  <si>
    <t>2022 год</t>
  </si>
  <si>
    <t>Приложение 7</t>
  </si>
  <si>
    <t>Муниципальная программа "Модернизация и развитие автомобильных дорог общего пользования местного значения в границах населенных пунктов сельского поселения станция Клявлиномуниципального района Клявлинский Самарской области на 2018-2025 годы"</t>
  </si>
  <si>
    <t>Муниципальная программа" Развитие органов местного самоуправления и решение вопросов местного значения сельского поселения станция Клявлино  муниципального района Клявлинский Самарской области на 2018-2025 годы"</t>
  </si>
  <si>
    <t>Условно утвержденные расходы</t>
  </si>
  <si>
    <t xml:space="preserve">Распределение бюджетных ассигнований по разделам, подразделам
 классификации расходов бюджета сельского поселения станция Клявлино муниципального района Клявлинский Самарской области  на плановый период 2023-2024  годов </t>
  </si>
  <si>
    <t xml:space="preserve">Распределение бюджетных ассигнований по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сельского поселения станция Клявлино муниципального района Клявлинский Самарской области на плановый период 2023-2024 годов. </t>
  </si>
  <si>
    <t xml:space="preserve">Ведомственная структура расходов бюджета сельского поселения станция Клявлино муниципального района Клявлинский Самарской области на плановый период 2023-2024 годов  
  </t>
  </si>
  <si>
    <t xml:space="preserve">   </t>
  </si>
  <si>
    <t>РОССИЙСКАЯ ФЕДЕРАЦИЯ  СОБРАНИЕ ПРЕДСТАВИТЕЛЕЙ СЕЛЬСКОГО ПОСЕЛЕНИЯ СТАНЦИЯ КЛЯВЛИНО МУНИЦИПАЛЬНОГО РАЙОНА  КЛЯВЛИНСКИЙ САМАРСКОЙ ОБЛАСТИ</t>
  </si>
  <si>
    <t>ПРОЕКТ</t>
  </si>
  <si>
    <t>от ______________ № ___</t>
  </si>
  <si>
    <t>О  бюджете сельского поселения станция Клявлино  муниципального района Клявлинский Самарской области на 2022 год  и  плановый период 2023 и 2024 годов»</t>
  </si>
  <si>
    <t>Рассмотрев бюджет сельского поселения станция Клявлино муниципального района Клявлинский Самарской области на 2022 год и на плановый период 2023 и 2024 годов, Собрание представителей сельского поселения станция Клявлино муниципального района Клявлинский Самарской области РЕШИЛО:</t>
  </si>
  <si>
    <t xml:space="preserve">Статья 1 </t>
  </si>
  <si>
    <t>1. Утвердить основные характеристики  бюджета сельского поселения на 2022 год:</t>
  </si>
  <si>
    <t xml:space="preserve">общий объем доходов  –  </t>
  </si>
  <si>
    <t>тыс. рублей;</t>
  </si>
  <si>
    <t xml:space="preserve">общий объем расходов –   </t>
  </si>
  <si>
    <t>дефицит –</t>
  </si>
  <si>
    <t>2. Утвердить основные характеристики  бюджета сельского поселения на 2023 год:</t>
  </si>
  <si>
    <t xml:space="preserve">общий объем доходов – </t>
  </si>
  <si>
    <t xml:space="preserve">общий объем расходов – </t>
  </si>
  <si>
    <t xml:space="preserve">дефицит – </t>
  </si>
  <si>
    <t>3. Утвердить основные характеристики  бюджета сельского поселения на 2024 год:</t>
  </si>
  <si>
    <t xml:space="preserve">Статья 2 </t>
  </si>
  <si>
    <t>1. Утвердить общий объем условно утвержденных расходов:</t>
  </si>
  <si>
    <t xml:space="preserve">на 2023 год – </t>
  </si>
  <si>
    <t xml:space="preserve">на 2024 год – </t>
  </si>
  <si>
    <t>Статья 3</t>
  </si>
  <si>
    <t>1. Утвердить общий объем бюджетных ассигнований, направляемых на исполнение публичных нормативных обязательств:</t>
  </si>
  <si>
    <t xml:space="preserve">на 2022 год – </t>
  </si>
  <si>
    <t>Статья 4</t>
  </si>
  <si>
    <t>1. Утвердить объем межбюджетных трансфертов, получаемых из областного бюджета:</t>
  </si>
  <si>
    <t xml:space="preserve">в 2022 году – </t>
  </si>
  <si>
    <t>в 2023 году –</t>
  </si>
  <si>
    <t xml:space="preserve">в 2024 году – </t>
  </si>
  <si>
    <t>2. Утвердить объем безвозмездных поступлений в доход бюджета сельского поселения:</t>
  </si>
  <si>
    <t>3. Утвердить объем межбюджетных трансфертов, получаемых из бюджета муниципального района:</t>
  </si>
  <si>
    <t>Статья 5</t>
  </si>
  <si>
    <t>Статья 6</t>
  </si>
  <si>
    <t xml:space="preserve">Образовать  в расходной части бюджета сельского поселения станция Клявлино муниципального района Клявлинский Самарской области резервный фонд:
</t>
  </si>
  <si>
    <t>Статья 7</t>
  </si>
  <si>
    <t xml:space="preserve">Утвердить объем бюджетных ассигнований дорожного фонда  сельского поселения станция Клявлино муниципального района Клявлинский Самарской области:
</t>
  </si>
  <si>
    <t>Статья 8</t>
  </si>
  <si>
    <t>Статья 9</t>
  </si>
  <si>
    <t>Статья 10</t>
  </si>
  <si>
    <t>Статья 11</t>
  </si>
  <si>
    <t>Статья 12</t>
  </si>
  <si>
    <t>Утвердить объем межбюджетных трансфертов, предоставляемых из бюджета сельского поселения в бюджет муниципального района:</t>
  </si>
  <si>
    <t>Статья 13</t>
  </si>
  <si>
    <t>Утвердить объем субвенций, формируемых за счет субвенций областного бюджета на осуществление полномочий по первичному воинскому учету на территориях, где отсутствуют военные комиссариаты:</t>
  </si>
  <si>
    <t>Статья 14</t>
  </si>
  <si>
    <t xml:space="preserve">в 2020 году – </t>
  </si>
  <si>
    <t>в 2021 году –</t>
  </si>
  <si>
    <t xml:space="preserve">1. Установить верхний предел муниципального внутреннего долга в валюте Российской Федерации:
на 1 января 2023 года – в сумме  0,000 тыс. рублей, в том числе верхний предел долга по муниципальным гарантиям – в сумме  0,000 тыс. рублей.
на 1 января 2024 года – в сумме  0,000 тыс. рублей, в том числе верхний предел долга по муниципальным гарантиям – в сумме  0,000 тыс. рублей.
на 1 января 2025 года – в сумме  0,000 тыс. рублей, в том числе верхний предел долга по муниципальным гарантиям – в сумме  0,000 тыс. рублей.
</t>
  </si>
  <si>
    <t>2. Установить предельные объемы расходов на обслуживание муниципального долга:</t>
  </si>
  <si>
    <t>Статья 15</t>
  </si>
  <si>
    <t>Статья 16</t>
  </si>
  <si>
    <t>Статья 17</t>
  </si>
  <si>
    <t>Статья 18</t>
  </si>
  <si>
    <t>Статья 19</t>
  </si>
  <si>
    <t xml:space="preserve">Председатель Собрания представителей </t>
  </si>
  <si>
    <t xml:space="preserve">сельского поселения станция Клявлино </t>
  </si>
  <si>
    <t xml:space="preserve">муниципального района Клявлинский </t>
  </si>
  <si>
    <t>Самарской области                                                                                             С.Л. Торохтиенко</t>
  </si>
  <si>
    <t>Глава сельского поселения станция Клявлино</t>
  </si>
  <si>
    <t>Самарской области                                                                                                   Ю.Д. Иванов</t>
  </si>
  <si>
    <t>Приложение №3</t>
  </si>
  <si>
    <t xml:space="preserve">к решению Собрания представителей </t>
  </si>
  <si>
    <t xml:space="preserve"> сельского поселения станция Клявлино муниципального района Клявлинский Самарской области</t>
  </si>
  <si>
    <t>"О бюджете сельского поселения станция Клявлино муниципального района Клявлинский Самарской области</t>
  </si>
  <si>
    <t>на 2022 год и плановый период 2023 и 2024 годов''</t>
  </si>
  <si>
    <t>Доходы бюджета сельского поселения станция Клявлино муниципального района Клявлинский Самарской области на  2022 год и плановый период 2023 и 2024 годов по кодам видов доходов, подвидов доходов, классификации операций сектора государственного управления, относящихся к доходам бюджетов</t>
  </si>
  <si>
    <t>тыс.руб.</t>
  </si>
  <si>
    <t>Вид дохода</t>
  </si>
  <si>
    <t>Код бюджетной классификации</t>
  </si>
  <si>
    <t>Доходы бюджета-всего</t>
  </si>
  <si>
    <t>000 0 00 00000 00 0000 000</t>
  </si>
  <si>
    <t>Налоговые и неналоговые доходы</t>
  </si>
  <si>
    <t>000 1 00 00000 00 0000 000</t>
  </si>
  <si>
    <t>Налог на доходы физических лиц</t>
  </si>
  <si>
    <t>182 1 01 02000 01 0000 110</t>
  </si>
  <si>
    <t>Акцизы по подакцизным товарам (продукции), производимым на территории Российской Федерации</t>
  </si>
  <si>
    <t>100 1 03 02000 01 0000 110</t>
  </si>
  <si>
    <t>Единый сельскохозяйственный налог</t>
  </si>
  <si>
    <t>182 1 05 03000 01 0000 110</t>
  </si>
  <si>
    <t>Налог на имущество физических лиц</t>
  </si>
  <si>
    <t>182 1 06 01000 00 0000 110</t>
  </si>
  <si>
    <t>Земельный налог</t>
  </si>
  <si>
    <t>182 1 06 06000 00 0000 110</t>
  </si>
  <si>
    <t>Доходы от использования имущества, находящегося в государственной и муниципальной собственности</t>
  </si>
  <si>
    <t>938 1 11 00000 00 0000 000</t>
  </si>
  <si>
    <t>Безвозмездные поступления</t>
  </si>
  <si>
    <t>000 2 00 00000 00 0000 000</t>
  </si>
  <si>
    <t>Дотации бюджетам сельских поселений на выравнивание бюджетной обеспеченности из бюджетов муниципальных районов</t>
  </si>
  <si>
    <t>323 2 02 16001 10 0000 150</t>
  </si>
  <si>
    <t>Субсидии бюджетам сельских поселений на обеспечение комплексного развития сельских территорий</t>
  </si>
  <si>
    <t>323 2 02 25576 10 0000 150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</si>
  <si>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</si>
  <si>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323 2 02 35118 10 0000 150</t>
  </si>
  <si>
    <t>Прочие межбюджетные трансферты, передаваемые бюджетам сельских поселений</t>
  </si>
  <si>
    <t>323 2 02 49999 10 0000 150</t>
  </si>
  <si>
    <t>Приложение 8</t>
  </si>
  <si>
    <t>Источники внутреннего финансирования дефицита бюджета  сельского поселения станция Клявлино муниципального района Клявлинский Самарской области на 2022 год и на плановый период  2023 - 2024 годов</t>
  </si>
  <si>
    <t>Код администратора</t>
  </si>
  <si>
    <t>Код</t>
  </si>
  <si>
    <t>Наименование кода группы, подгруппы, статьи, вида источника финансирования дефицита бюджета поселения, кода классификации операций сектора государственного управления, относящихся к источникам финансирования дефицита бюджета поселения</t>
  </si>
  <si>
    <t>сумма</t>
  </si>
  <si>
    <t xml:space="preserve"> 90 00 00 00 00 0000 000</t>
  </si>
  <si>
    <t>Источники финансирования дефицита бюджета</t>
  </si>
  <si>
    <t>01 00 00 00 00 0000 000</t>
  </si>
  <si>
    <t>ИСТОЧНИКИ ВНУТРЕННЕГО ФИНАНСИРОВАНИЯ ДЕФИЦИТОВ БЮДЖЕТОВ</t>
  </si>
  <si>
    <t xml:space="preserve"> 01 01 00 00 00 0000 000</t>
  </si>
  <si>
    <t>Государственные   (муниципальные)   ценные   бумаги,   номинальная стоимость которых указана в валюте Российской Федерации</t>
  </si>
  <si>
    <t xml:space="preserve"> 01 01 00 00 00 0000 700</t>
  </si>
  <si>
    <t xml:space="preserve">Размещение государственных   (муниципальных)   ценных бумаг, номинальная стоимость которых указана в валюте Российской Федерации </t>
  </si>
  <si>
    <t xml:space="preserve"> 01 01 00 00 10 0000 710</t>
  </si>
  <si>
    <t>Размещение муниципальных ценных бумаг сельских  поселений, номинальная стоимость которых указана в валюте Российской Федерации</t>
  </si>
  <si>
    <t xml:space="preserve"> 01 01 00 00 00 0000 800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</si>
  <si>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</si>
  <si>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 xml:space="preserve"> 01 01 00 00 10 0000 810</t>
  </si>
  <si>
    <t>Погашение муниципальных ценных бумаг сельских поселений, номинальная стоимость которых указана в валюте Российской Федерации</t>
  </si>
  <si>
    <t>01 02 00 00 00 0000 000</t>
  </si>
  <si>
    <t>Кредиты кредитных организаций в валюте Российской Федерации</t>
  </si>
  <si>
    <t>01 02 00 00 00 0000 700</t>
  </si>
  <si>
    <t>Привлечение кредитов от кредитных организаций в валюте Российской Федерации</t>
  </si>
  <si>
    <t>01 02 00 00 10 0000 710</t>
  </si>
  <si>
    <t>01 02 00 00 00 0000 800</t>
  </si>
  <si>
    <t>Погашение кредитов, предоставленных кредитными организациями в валюте Российской Федерации</t>
  </si>
  <si>
    <t>01 02 00 00 10 0000 810</t>
  </si>
  <si>
    <t xml:space="preserve"> 01 03 00 00 00 0000 000</t>
  </si>
  <si>
    <t>Бюджетные кредиты из других бюджетов бюджетной системы Российской Федерации</t>
  </si>
  <si>
    <t xml:space="preserve"> 01 03 01 00 00 0000 000</t>
  </si>
  <si>
    <t xml:space="preserve">Бюджетные кредиты из других бюджетов бюджетной системы Российской Федерации в валюте Российской Федерации </t>
  </si>
  <si>
    <t>01 03 01 00 00 0000 700</t>
  </si>
  <si>
    <t>Привлечение бюджетных кредитов из других бюджетов бюджетной системы Российской Федерации в валюте Российской Федерации</t>
  </si>
  <si>
    <t xml:space="preserve"> 01 03 01 00 10 0000 710</t>
  </si>
  <si>
    <t>Привлечение кредитов из других бюджетов бюджетной системы Российской Федерации бюджетами сельских поселений в валюте Российской Федерации</t>
  </si>
  <si>
    <t xml:space="preserve"> 01 03 01 00 00 0000 800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</si>
  <si>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</si>
  <si>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01 03 01 00 10 0000 810</t>
  </si>
  <si>
    <t>Погашение бюджетами сельских поселений кредитов из других бюджетов бюджетной системы Российской Федерации в валюте Российской Федерации</t>
  </si>
  <si>
    <t>01 05 00 00 00 0000 000</t>
  </si>
  <si>
    <t>Изменение остатков средств на счетах по учету средств бюджетов</t>
  </si>
  <si>
    <t xml:space="preserve"> 01 05 00 00 00 0000 500</t>
  </si>
  <si>
    <t>Увеличение остатков средств бюджетов</t>
  </si>
  <si>
    <t xml:space="preserve"> 01 05 02 00 00 0000 500</t>
  </si>
  <si>
    <t>Увеличение прочих остатков средств бюджетов</t>
  </si>
  <si>
    <t xml:space="preserve"> 01 05 02 01 00 0000 510</t>
  </si>
  <si>
    <t>Увеличение прочих остатков денежных средств бюджетов</t>
  </si>
  <si>
    <t xml:space="preserve"> 01 05 02 01 10 0000 510</t>
  </si>
  <si>
    <t>Увеличение прочих остатков денежных средств бюджетов сельских поселений</t>
  </si>
  <si>
    <t xml:space="preserve"> 01 05 00 00 00 0000 600</t>
  </si>
  <si>
    <t>Уменьшение остатков средств бюджетов</t>
  </si>
  <si>
    <t xml:space="preserve"> 01 05 02 00 00 0000 600</t>
  </si>
  <si>
    <t>Уменьшение прочих остатков средств бюджетов</t>
  </si>
  <si>
    <t xml:space="preserve"> 01 05 02 01 00 0000 610</t>
  </si>
  <si>
    <t>Уменьшение прочих остатков денежных средств бюджетов</t>
  </si>
  <si>
    <t xml:space="preserve"> 01 05 02 01 10 0000 610</t>
  </si>
  <si>
    <t>Уменьшение прочих остатков денежных средств бюджетов сельских поселений</t>
  </si>
  <si>
    <t>01 06 00 00 00 0000 000</t>
  </si>
  <si>
    <t>Иные источники внутреннего финансирования дефицитов бюджетов</t>
  </si>
  <si>
    <t xml:space="preserve"> 01 06 05 00 00 0000 000</t>
  </si>
  <si>
    <t>Бюджетные кредиты, предоставленные внутри страны в валюте Российской Федерации</t>
  </si>
  <si>
    <t xml:space="preserve"> 01 06 05 00 00 0000 600</t>
  </si>
  <si>
    <t>Возврат бюджетных кредитов, предоставленных внутри страны в валюте Российской Федерации</t>
  </si>
  <si>
    <t xml:space="preserve"> 01 06 05 01 00 0000 600</t>
  </si>
  <si>
    <t>Возврат бюджетных кредитов, предоставленных юридическим лицам  в валюте Российской Федерации</t>
  </si>
  <si>
    <t xml:space="preserve"> 01 06 05 01 10 0000 640</t>
  </si>
  <si>
    <t>Возврат бюджетных кредитов, предоставленных юридическим лицам из бюджетов сельских поселений в валюте Российской Федерации</t>
  </si>
  <si>
    <t xml:space="preserve"> 01 06 05 00 00 0000 500</t>
  </si>
  <si>
    <t>Предоставление бюджетных кредитов внутри страны в валюте Российской Федерации</t>
  </si>
  <si>
    <t>01 06 05 01 00 0000 500</t>
  </si>
  <si>
    <t>Предоставление бюджетных кредитов юридическим лицам в валюте Российской Федерации</t>
  </si>
  <si>
    <t xml:space="preserve"> 01 06 05 01 10 0000 540</t>
  </si>
  <si>
    <r>
      <rPr>
        <sz val="10"/>
        <color rgb="FFFF0000"/>
        <rFont val="Times New Roman"/>
        <family val="1"/>
        <charset val="204"/>
      </rPr>
      <t xml:space="preserve">Предоставление </t>
    </r>
    <r>
      <rPr>
        <sz val="10"/>
        <color theme="1"/>
        <rFont val="Times New Roman"/>
        <family val="1"/>
        <charset val="204"/>
      </rPr>
      <t>бюджетных кредитов юридическим лицам из бюджетов сельских поселений в валюте Российской Федерации</t>
    </r>
  </si>
  <si>
    <t>Прочие доходы от компенсации затрат бюджетов сельских поселений</t>
  </si>
  <si>
    <t>323 1 13 02995 10 0000 130</t>
  </si>
  <si>
    <t>%</t>
  </si>
  <si>
    <t>Сельское поселение,</t>
  </si>
  <si>
    <t>Муниципальный район,</t>
  </si>
  <si>
    <t>Приложение 9</t>
  </si>
  <si>
    <t>к решению Собрания представителей</t>
  </si>
  <si>
    <t>Программа муниципальных  внутренних заимствований сельского поселения станция Клявлино муниципального района Клявлинский Самарской области  на 2022 год</t>
  </si>
  <si>
    <t>№ п/п</t>
  </si>
  <si>
    <t>Вид и наименование заимствования</t>
  </si>
  <si>
    <t>Привлечение средств                                        в 2022 году</t>
  </si>
  <si>
    <t xml:space="preserve">Погашение основного долга </t>
  </si>
  <si>
    <t xml:space="preserve">в 2022 году </t>
  </si>
  <si>
    <t>1. </t>
  </si>
  <si>
    <t>Кредиты, привлекаемые сельским поселением  станция Клявлино муниципального района Клявлинский  из других бюджетов бюджетной системы Российской Федерации</t>
  </si>
  <si>
    <t>Итого:</t>
  </si>
  <si>
    <t>Программа муниципальных  внутренних заимствований сельского поселения станция Клявлино муниципального района Клявлинский Самарской области на 2023 год</t>
  </si>
  <si>
    <t>Привлечение средств                                        в 2023 году</t>
  </si>
  <si>
    <t xml:space="preserve">в 2023 году </t>
  </si>
  <si>
    <t>Программа муниципальных  внутренних заимствований сельского поселения станция Клявлино муниципального района Клявлинский Самарской области на 2024 год</t>
  </si>
  <si>
    <t>Привлечение средств                                        в 2024 году</t>
  </si>
  <si>
    <t xml:space="preserve">Погашение основного долга в 2024 году </t>
  </si>
  <si>
    <t>Приложение 10</t>
  </si>
  <si>
    <t>Программа муниципальных  гарантий сельского поселения станция Клявлино муниципального района Клявлинский Самарской области  на 2022 год</t>
  </si>
  <si>
    <t>Направление</t>
  </si>
  <si>
    <t>Категория</t>
  </si>
  <si>
    <t>Объем гарантий</t>
  </si>
  <si>
    <t>Сумма</t>
  </si>
  <si>
    <t>Наличие права регрессного требования</t>
  </si>
  <si>
    <t>Проверка финансового состояния принципала</t>
  </si>
  <si>
    <t>Иные условия предоставления и исполнения гарантий</t>
  </si>
  <si>
    <t>(цель)</t>
  </si>
  <si>
    <t>(наименование)</t>
  </si>
  <si>
    <t>по направлению</t>
  </si>
  <si>
    <t>предоставляемой</t>
  </si>
  <si>
    <t>гарантирования</t>
  </si>
  <si>
    <t>принципала</t>
  </si>
  <si>
    <t>(цели),</t>
  </si>
  <si>
    <t>тыс. рублей</t>
  </si>
  <si>
    <t>гарантии,</t>
  </si>
  <si>
    <t>тыс.рублей</t>
  </si>
  <si>
    <t>Муниципальные гарантии, предоставляемые в целях обеспечения заимствований, привлекаемых на реализацию инвестиционных проектов</t>
  </si>
  <si>
    <t>Муниципальные образования и юридические лица</t>
  </si>
  <si>
    <t>Общий объем гарантий</t>
  </si>
  <si>
    <t>Программа муниципальных  гарантий сельского поселения станция Клявлино муниципального района Клявлинский Самарской области  на 2023 год</t>
  </si>
  <si>
    <t>в 2022 году</t>
  </si>
  <si>
    <t>Программа муниципальных  гарантий сельского поселения станция Клявлино муниципального района Клявлинский Самарской области  на 2024 год</t>
  </si>
  <si>
    <t>в 2023 году</t>
  </si>
  <si>
    <t>Приложение 1</t>
  </si>
  <si>
    <t>Нормативы распределения доходов между бюджетом муниципального района и  бюджетом сельского поселения на 2022 год</t>
  </si>
  <si>
    <t>Приложение 2</t>
  </si>
  <si>
    <t>323 117 01050 10 0000 180</t>
  </si>
  <si>
    <t>323 117 05050 10 0000 180</t>
  </si>
  <si>
    <t>Приложение 11</t>
  </si>
  <si>
    <t>Приложение 12</t>
  </si>
  <si>
    <t>1. Утвердить нормативы распределения доходов между бюджетом муниципального района  и бюджетом сельского поселения на 2022 год  согласно приложению 1 к настоящему Решению.</t>
  </si>
  <si>
    <t>2. Утвердить нормативы распределения доходов между бюджетом муниципального района  и бюджетом сельского поселения  на  плановый период 2023 и 2024 годов согласно приложению 2 к настоящему Решению.</t>
  </si>
  <si>
    <t>Утвердить источники внутреннего финансирования дефицита бюджета  сельского поселения станция Клявлино муниципального района Клявлинский Самарской области на  2022 год и плановый период 2023 и 2024 годов согласно приложению  8 к настоящему Решению.</t>
  </si>
  <si>
    <t>Утвердить программы муниципальных внутренних  заимствований сельского поселения станция Клявлино муниципального района Клявлинский Самарской области на  2022 год и плановый период 2023 и 2024 годов согласно приложению 9 к настоящему Решению.</t>
  </si>
  <si>
    <t xml:space="preserve"> Утвердить распределение бюджетных ассигнований по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сельского поселения станция Клявлино муниципального района Клявлинский Самарской области на 2022 год согласно приложению 11 к настоящему Решению.</t>
  </si>
  <si>
    <t xml:space="preserve"> Утвердить распределение бюджетных ассигнований по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сельского поселения станция Клявлино муниципального района Клявлинский Самарской области на плановый период 2023-2024 годов   согласно приложению 12 к настоящему Решению.</t>
  </si>
  <si>
    <t>Настоящее Решение вступает в силу с 1 января 2022 года  и действует по 31 декабря  2022 года, за исключением положений части 2 статьи 14, статьи 5 настоящего Решения, которые действуют до 31 декабря 2024 года.</t>
  </si>
  <si>
    <t>Нормативы распределения доходов между бюджетом муниципального района и  бюджетом сельского поселения на плановый период 2023 и 2024 годов</t>
  </si>
  <si>
    <t xml:space="preserve">Утвердить доходы бюджета  сельского поселения станция Клявлино муниципального района Клявлинский Самарской области на 2022 год и плановый период 2023 и 2024 годов по кодам видов доходов, подвидов доходов, классификации операций сектора государственного управления, относящихся к доходам бюджетов согласно Приложению 3 к настоящему Решению.
</t>
  </si>
  <si>
    <t>Утвердить  программы муниципальных  гарантий сельского поселения станция Клявлино муниципального района Клявлинский Самарской области на 2022 год и плановый период 2023 и 2024 годов согласно приложению 10 к настоящему Решению.</t>
  </si>
  <si>
    <t>Привлечение сельскими поселениями кредитов от кредитных организаций в валюте Российской Федерации</t>
  </si>
  <si>
    <t xml:space="preserve"> Погашение сельскими поселениями кредитов от кредитных организаций в валюте Российской Федерации</t>
  </si>
  <si>
    <t xml:space="preserve">1. Утвердить ведомственную структура расходов бюджета сельского поселения станция Клявлино муниципального района Клявлинский Самарской области на 2022  год  согласно приложению 4 к настоящему Решению.
2. Утвердить распределение бюджетных ассигнований по разделам, подразделам
 классификации расходов бюджета сельского поселения станция Клявлино муниципального района Клявлинский Самарской области на 2022 год согласно приложению 5 к настоящему Решению.
</t>
  </si>
  <si>
    <t xml:space="preserve">1. Утвердить ведомственную структуру расходов бюджета  сельского поселения станция Клявлино муниципального района Клявлинский Самарской области на плановый период 2023-2024 годов   согласно приложению 6 к настоящему Решению.
2. Утвердить распределение бюджетных ассигнований по разделам, подразделам
 классификации расходов бюджета сельского поселения станция Клявлино муниципального района Клявлинский Самарской области на плановый период 2023-2024 годов   согласно приложению 7 к настоящему Решению.
</t>
  </si>
  <si>
    <t>в 2024 году</t>
  </si>
  <si>
    <t>Публичные нормативные социальные выплаты гражданам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</si>
</sst>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_-* #,##0.00_р_._-;\-* #,##0.00_р_._-;_-* &quot;-&quot;??_р_._-;_-@_-"/>
    <numFmt numFmtId="165" formatCode="0000"/>
    <numFmt numFmtId="166" formatCode="#,##0.000"/>
    <numFmt numFmtId="167" formatCode="_(* #,##0.00_);_(* \(#,##0.00\);_(* &quot;-&quot;??_);_(@_)"/>
    <numFmt numFmtId="168" formatCode="000"/>
    <numFmt numFmtId="169" formatCode="0000000000"/>
    <numFmt numFmtId="170" formatCode="_(* #,##0.000_);_(* \(#,##0.000\);_(* &quot;-&quot;??_);_(@_)"/>
    <numFmt numFmtId="171" formatCode="_-* #,##0.00\ &quot;грн.&quot;_-;\-* #,##0.00\ &quot;грн.&quot;_-;_-* &quot;-&quot;??\ &quot;грн.&quot;_-;_-@_-"/>
    <numFmt numFmtId="172" formatCode="_-* #,##0.00\ _г_р_н_._-;\-* #,##0.00\ _г_р_н_._-;_-* &quot;-&quot;??\ _г_р_н_._-;_-@_-"/>
    <numFmt numFmtId="173" formatCode="0.000"/>
  </numFmts>
  <fonts count="33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Arial Cyr"/>
      <family val="2"/>
      <charset val="204"/>
    </font>
    <font>
      <sz val="11"/>
      <name val="Arial Cyr"/>
      <family val="2"/>
      <charset val="204"/>
    </font>
    <font>
      <b/>
      <sz val="8"/>
      <color indexed="81"/>
      <name val="Tahoma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  <charset val="204"/>
    </font>
    <font>
      <b/>
      <sz val="10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11"/>
      <color theme="1"/>
      <name val="Arial Cyr"/>
      <family val="2"/>
      <charset val="204"/>
    </font>
    <font>
      <sz val="10"/>
      <color theme="1"/>
      <name val="Arial Cyr"/>
      <family val="2"/>
      <charset val="204"/>
    </font>
    <font>
      <sz val="8"/>
      <name val="Arial Cyr"/>
      <family val="2"/>
      <charset val="204"/>
    </font>
    <font>
      <sz val="9"/>
      <color theme="1"/>
      <name val="Arial Cyr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2"/>
      <color theme="0"/>
      <name val="Times New Roman"/>
      <family val="1"/>
      <charset val="204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color rgb="FFFF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50">
    <xf numFmtId="0" fontId="0" fillId="0" borderId="0"/>
    <xf numFmtId="0" fontId="3" fillId="0" borderId="0"/>
    <xf numFmtId="0" fontId="5" fillId="0" borderId="0"/>
    <xf numFmtId="0" fontId="3" fillId="0" borderId="0"/>
    <xf numFmtId="0" fontId="7" fillId="0" borderId="0"/>
    <xf numFmtId="167" fontId="3" fillId="0" borderId="0" applyFont="0" applyFill="0" applyBorder="0" applyAlignment="0" applyProtection="0"/>
    <xf numFmtId="164" fontId="3" fillId="0" borderId="0" applyFill="0" applyBorder="0" applyAlignment="0" applyProtection="0"/>
    <xf numFmtId="0" fontId="3" fillId="0" borderId="0"/>
    <xf numFmtId="171" fontId="11" fillId="0" borderId="0" applyFont="0" applyFill="0" applyBorder="0" applyAlignment="0" applyProtection="0"/>
    <xf numFmtId="0" fontId="2" fillId="0" borderId="0"/>
    <xf numFmtId="0" fontId="3" fillId="0" borderId="0"/>
    <xf numFmtId="0" fontId="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9" fontId="3" fillId="0" borderId="0" applyFont="0" applyFill="0" applyBorder="0" applyAlignment="0" applyProtection="0"/>
    <xf numFmtId="164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0" fontId="11" fillId="0" borderId="0"/>
    <xf numFmtId="0" fontId="1" fillId="0" borderId="0"/>
    <xf numFmtId="0" fontId="3" fillId="0" borderId="0"/>
  </cellStyleXfs>
  <cellXfs count="346">
    <xf numFmtId="0" fontId="0" fillId="0" borderId="0" xfId="0"/>
    <xf numFmtId="49" fontId="8" fillId="0" borderId="0" xfId="4" applyNumberFormat="1" applyFont="1" applyFill="1"/>
    <xf numFmtId="0" fontId="4" fillId="0" borderId="0" xfId="1" applyFont="1" applyFill="1" applyBorder="1" applyAlignment="1"/>
    <xf numFmtId="0" fontId="4" fillId="0" borderId="0" xfId="3" applyFont="1" applyFill="1" applyBorder="1" applyAlignment="1"/>
    <xf numFmtId="0" fontId="0" fillId="0" borderId="0" xfId="0" applyFill="1"/>
    <xf numFmtId="166" fontId="4" fillId="0" borderId="0" xfId="1" applyNumberFormat="1" applyFont="1" applyFill="1" applyBorder="1" applyAlignment="1" applyProtection="1">
      <alignment horizontal="right" wrapText="1"/>
      <protection hidden="1"/>
    </xf>
    <xf numFmtId="0" fontId="7" fillId="0" borderId="0" xfId="4" applyFill="1"/>
    <xf numFmtId="0" fontId="7" fillId="0" borderId="0" xfId="4"/>
    <xf numFmtId="49" fontId="8" fillId="0" borderId="0" xfId="4" applyNumberFormat="1" applyFont="1"/>
    <xf numFmtId="166" fontId="4" fillId="2" borderId="8" xfId="4" applyNumberFormat="1" applyFont="1" applyFill="1" applyBorder="1"/>
    <xf numFmtId="0" fontId="0" fillId="2" borderId="0" xfId="0" applyFill="1"/>
    <xf numFmtId="0" fontId="4" fillId="2" borderId="1" xfId="1" applyNumberFormat="1" applyFont="1" applyFill="1" applyBorder="1" applyAlignment="1" applyProtection="1">
      <alignment horizontal="left" vertical="distributed" wrapText="1"/>
      <protection hidden="1"/>
    </xf>
    <xf numFmtId="0" fontId="7" fillId="0" borderId="0" xfId="4" applyFill="1" applyBorder="1"/>
    <xf numFmtId="0" fontId="13" fillId="0" borderId="0" xfId="0" applyFont="1"/>
    <xf numFmtId="0" fontId="0" fillId="3" borderId="0" xfId="0" applyFill="1"/>
    <xf numFmtId="0" fontId="14" fillId="0" borderId="0" xfId="0" applyFont="1"/>
    <xf numFmtId="0" fontId="15" fillId="2" borderId="1" xfId="2" applyFont="1" applyFill="1" applyBorder="1" applyAlignment="1" applyProtection="1">
      <alignment wrapText="1"/>
    </xf>
    <xf numFmtId="0" fontId="7" fillId="2" borderId="0" xfId="4" applyFill="1"/>
    <xf numFmtId="166" fontId="4" fillId="2" borderId="16" xfId="4" applyNumberFormat="1" applyFont="1" applyFill="1" applyBorder="1"/>
    <xf numFmtId="49" fontId="8" fillId="2" borderId="0" xfId="4" applyNumberFormat="1" applyFont="1" applyFill="1"/>
    <xf numFmtId="0" fontId="4" fillId="2" borderId="0" xfId="1" applyFont="1" applyFill="1" applyBorder="1" applyAlignment="1"/>
    <xf numFmtId="0" fontId="4" fillId="2" borderId="0" xfId="1" applyFont="1" applyFill="1" applyBorder="1" applyAlignment="1">
      <alignment horizontal="right"/>
    </xf>
    <xf numFmtId="0" fontId="0" fillId="2" borderId="0" xfId="0" applyFill="1" applyProtection="1"/>
    <xf numFmtId="166" fontId="6" fillId="2" borderId="8" xfId="1" applyNumberFormat="1" applyFont="1" applyFill="1" applyBorder="1" applyAlignment="1" applyProtection="1">
      <alignment horizontal="center" wrapText="1"/>
      <protection hidden="1"/>
    </xf>
    <xf numFmtId="0" fontId="4" fillId="2" borderId="10" xfId="1" applyNumberFormat="1" applyFont="1" applyFill="1" applyBorder="1" applyAlignment="1" applyProtection="1">
      <alignment horizontal="left" vertical="distributed" wrapText="1"/>
      <protection hidden="1"/>
    </xf>
    <xf numFmtId="0" fontId="4" fillId="2" borderId="15" xfId="1" applyNumberFormat="1" applyFont="1" applyFill="1" applyBorder="1" applyAlignment="1" applyProtection="1">
      <alignment horizontal="left" vertical="distributed" wrapText="1"/>
      <protection hidden="1"/>
    </xf>
    <xf numFmtId="49" fontId="7" fillId="2" borderId="0" xfId="4" applyNumberFormat="1" applyFont="1" applyFill="1" applyAlignment="1">
      <alignment vertical="distributed" wrapText="1"/>
    </xf>
    <xf numFmtId="166" fontId="4" fillId="2" borderId="0" xfId="4" applyNumberFormat="1" applyFont="1" applyFill="1"/>
    <xf numFmtId="49" fontId="18" fillId="2" borderId="0" xfId="4" applyNumberFormat="1" applyFont="1" applyFill="1"/>
    <xf numFmtId="0" fontId="15" fillId="2" borderId="0" xfId="1" applyFont="1" applyFill="1" applyBorder="1" applyAlignment="1"/>
    <xf numFmtId="0" fontId="15" fillId="2" borderId="0" xfId="1" applyFont="1" applyFill="1" applyBorder="1" applyAlignment="1">
      <alignment horizontal="right"/>
    </xf>
    <xf numFmtId="170" fontId="16" fillId="2" borderId="1" xfId="5" applyNumberFormat="1" applyFont="1" applyFill="1" applyBorder="1" applyAlignment="1" applyProtection="1">
      <alignment horizontal="right" wrapText="1"/>
      <protection hidden="1"/>
    </xf>
    <xf numFmtId="0" fontId="15" fillId="2" borderId="7" xfId="3" applyFont="1" applyFill="1" applyBorder="1" applyAlignment="1"/>
    <xf numFmtId="0" fontId="17" fillId="2" borderId="0" xfId="0" applyFont="1" applyFill="1"/>
    <xf numFmtId="166" fontId="16" fillId="2" borderId="1" xfId="3" applyNumberFormat="1" applyFont="1" applyFill="1" applyBorder="1" applyAlignment="1" applyProtection="1">
      <alignment horizontal="center" wrapText="1"/>
      <protection hidden="1"/>
    </xf>
    <xf numFmtId="165" fontId="16" fillId="2" borderId="1" xfId="3" applyNumberFormat="1" applyFont="1" applyFill="1" applyBorder="1" applyAlignment="1" applyProtection="1">
      <alignment horizontal="center" wrapText="1"/>
      <protection hidden="1"/>
    </xf>
    <xf numFmtId="0" fontId="16" fillId="2" borderId="1" xfId="2" applyFont="1" applyFill="1" applyBorder="1" applyAlignment="1" applyProtection="1">
      <alignment wrapText="1"/>
    </xf>
    <xf numFmtId="166" fontId="6" fillId="2" borderId="3" xfId="1" applyNumberFormat="1" applyFont="1" applyFill="1" applyBorder="1" applyAlignment="1" applyProtection="1">
      <alignment horizontal="right" wrapText="1"/>
      <protection hidden="1"/>
    </xf>
    <xf numFmtId="166" fontId="16" fillId="2" borderId="3" xfId="1" applyNumberFormat="1" applyFont="1" applyFill="1" applyBorder="1" applyAlignment="1" applyProtection="1">
      <alignment horizontal="right" wrapText="1"/>
      <protection hidden="1"/>
    </xf>
    <xf numFmtId="165" fontId="15" fillId="2" borderId="1" xfId="3" applyNumberFormat="1" applyFont="1" applyFill="1" applyBorder="1" applyAlignment="1" applyProtection="1">
      <alignment horizontal="center" wrapText="1"/>
      <protection hidden="1"/>
    </xf>
    <xf numFmtId="166" fontId="15" fillId="2" borderId="3" xfId="1" applyNumberFormat="1" applyFont="1" applyFill="1" applyBorder="1" applyAlignment="1" applyProtection="1">
      <alignment horizontal="right" wrapText="1"/>
      <protection hidden="1"/>
    </xf>
    <xf numFmtId="0" fontId="19" fillId="2" borderId="0" xfId="4" applyFont="1" applyFill="1" applyBorder="1" applyAlignment="1"/>
    <xf numFmtId="166" fontId="19" fillId="2" borderId="0" xfId="4" applyNumberFormat="1" applyFont="1" applyFill="1" applyBorder="1"/>
    <xf numFmtId="166" fontId="15" fillId="2" borderId="0" xfId="4" applyNumberFormat="1" applyFont="1" applyFill="1" applyBorder="1"/>
    <xf numFmtId="0" fontId="19" fillId="2" borderId="0" xfId="4" applyFont="1" applyFill="1" applyAlignment="1"/>
    <xf numFmtId="166" fontId="19" fillId="2" borderId="0" xfId="4" applyNumberFormat="1" applyFont="1" applyFill="1"/>
    <xf numFmtId="166" fontId="15" fillId="2" borderId="0" xfId="4" applyNumberFormat="1" applyFont="1" applyFill="1"/>
    <xf numFmtId="0" fontId="16" fillId="2" borderId="1" xfId="3" applyNumberFormat="1" applyFont="1" applyFill="1" applyBorder="1" applyAlignment="1" applyProtection="1">
      <alignment horizontal="center" wrapText="1"/>
      <protection hidden="1"/>
    </xf>
    <xf numFmtId="0" fontId="4" fillId="2" borderId="1" xfId="2" applyFont="1" applyFill="1" applyBorder="1" applyAlignment="1" applyProtection="1">
      <alignment wrapText="1"/>
    </xf>
    <xf numFmtId="0" fontId="15" fillId="2" borderId="1" xfId="2" applyFont="1" applyFill="1" applyBorder="1" applyAlignment="1" applyProtection="1">
      <alignment horizontal="left" wrapText="1"/>
    </xf>
    <xf numFmtId="165" fontId="15" fillId="0" borderId="1" xfId="3" applyNumberFormat="1" applyFont="1" applyFill="1" applyBorder="1" applyAlignment="1" applyProtection="1">
      <alignment horizontal="center" wrapText="1"/>
      <protection hidden="1"/>
    </xf>
    <xf numFmtId="0" fontId="7" fillId="0" borderId="0" xfId="4" applyFont="1" applyFill="1"/>
    <xf numFmtId="0" fontId="10" fillId="2" borderId="1" xfId="4" applyNumberFormat="1" applyFont="1" applyFill="1" applyBorder="1" applyAlignment="1">
      <alignment horizontal="center" wrapText="1"/>
    </xf>
    <xf numFmtId="0" fontId="15" fillId="2" borderId="6" xfId="2" applyFont="1" applyFill="1" applyBorder="1" applyAlignment="1" applyProtection="1">
      <alignment horizontal="left" wrapText="1"/>
    </xf>
    <xf numFmtId="0" fontId="10" fillId="2" borderId="6" xfId="4" applyNumberFormat="1" applyFont="1" applyFill="1" applyBorder="1" applyAlignment="1">
      <alignment horizontal="center" wrapText="1"/>
    </xf>
    <xf numFmtId="166" fontId="7" fillId="0" borderId="0" xfId="4" applyNumberFormat="1"/>
    <xf numFmtId="0" fontId="6" fillId="2" borderId="1" xfId="1" applyNumberFormat="1" applyFont="1" applyFill="1" applyBorder="1" applyAlignment="1" applyProtection="1">
      <alignment horizontal="left" vertical="distributed" wrapText="1"/>
      <protection hidden="1"/>
    </xf>
    <xf numFmtId="0" fontId="16" fillId="2" borderId="1" xfId="2" applyFont="1" applyFill="1" applyBorder="1" applyAlignment="1" applyProtection="1">
      <alignment horizontal="left" wrapText="1"/>
    </xf>
    <xf numFmtId="0" fontId="16" fillId="2" borderId="6" xfId="2" applyFont="1" applyFill="1" applyBorder="1" applyAlignment="1" applyProtection="1">
      <alignment horizontal="left" wrapText="1"/>
    </xf>
    <xf numFmtId="0" fontId="4" fillId="2" borderId="0" xfId="1" applyFont="1" applyFill="1" applyBorder="1" applyAlignment="1" applyProtection="1">
      <alignment horizontal="right"/>
    </xf>
    <xf numFmtId="166" fontId="21" fillId="2" borderId="0" xfId="4" applyNumberFormat="1" applyFont="1" applyFill="1"/>
    <xf numFmtId="0" fontId="4" fillId="0" borderId="0" xfId="1" applyFont="1" applyFill="1" applyBorder="1" applyAlignment="1" applyProtection="1">
      <alignment horizontal="right"/>
    </xf>
    <xf numFmtId="0" fontId="0" fillId="0" borderId="0" xfId="0" applyFill="1" applyProtection="1"/>
    <xf numFmtId="166" fontId="6" fillId="0" borderId="9" xfId="1" applyNumberFormat="1" applyFont="1" applyFill="1" applyBorder="1" applyAlignment="1" applyProtection="1">
      <alignment horizontal="center" wrapText="1"/>
      <protection hidden="1"/>
    </xf>
    <xf numFmtId="166" fontId="6" fillId="0" borderId="9" xfId="4" applyNumberFormat="1" applyFont="1" applyFill="1" applyBorder="1"/>
    <xf numFmtId="166" fontId="4" fillId="0" borderId="9" xfId="4" applyNumberFormat="1" applyFont="1" applyFill="1" applyBorder="1"/>
    <xf numFmtId="166" fontId="6" fillId="0" borderId="6" xfId="4" applyNumberFormat="1" applyFont="1" applyFill="1" applyBorder="1"/>
    <xf numFmtId="166" fontId="4" fillId="0" borderId="6" xfId="4" applyNumberFormat="1" applyFont="1" applyFill="1" applyBorder="1"/>
    <xf numFmtId="166" fontId="4" fillId="0" borderId="16" xfId="4" applyNumberFormat="1" applyFont="1" applyFill="1" applyBorder="1"/>
    <xf numFmtId="166" fontId="4" fillId="0" borderId="8" xfId="4" applyNumberFormat="1" applyFont="1" applyFill="1" applyBorder="1"/>
    <xf numFmtId="166" fontId="20" fillId="0" borderId="0" xfId="4" applyNumberFormat="1" applyFont="1" applyFill="1"/>
    <xf numFmtId="166" fontId="7" fillId="0" borderId="0" xfId="4" applyNumberFormat="1" applyFont="1" applyFill="1"/>
    <xf numFmtId="0" fontId="15" fillId="0" borderId="0" xfId="3" applyFont="1" applyFill="1" applyBorder="1" applyAlignment="1"/>
    <xf numFmtId="0" fontId="16" fillId="0" borderId="1" xfId="3" applyNumberFormat="1" applyFont="1" applyFill="1" applyBorder="1" applyAlignment="1" applyProtection="1">
      <alignment horizontal="left" wrapText="1"/>
      <protection hidden="1"/>
    </xf>
    <xf numFmtId="0" fontId="17" fillId="0" borderId="0" xfId="0" applyFont="1" applyFill="1"/>
    <xf numFmtId="0" fontId="16" fillId="0" borderId="1" xfId="2" applyFont="1" applyFill="1" applyBorder="1" applyAlignment="1" applyProtection="1">
      <alignment wrapText="1"/>
    </xf>
    <xf numFmtId="0" fontId="15" fillId="0" borderId="1" xfId="2" applyFont="1" applyFill="1" applyBorder="1" applyAlignment="1" applyProtection="1">
      <alignment wrapText="1"/>
    </xf>
    <xf numFmtId="0" fontId="4" fillId="0" borderId="1" xfId="2" applyFont="1" applyFill="1" applyBorder="1" applyAlignment="1" applyProtection="1">
      <alignment wrapText="1"/>
    </xf>
    <xf numFmtId="0" fontId="19" fillId="0" borderId="0" xfId="4" applyFont="1" applyFill="1" applyAlignment="1"/>
    <xf numFmtId="49" fontId="19" fillId="0" borderId="0" xfId="4" applyNumberFormat="1" applyFont="1" applyFill="1" applyBorder="1" applyAlignment="1">
      <alignment vertical="distributed"/>
    </xf>
    <xf numFmtId="49" fontId="19" fillId="0" borderId="0" xfId="4" applyNumberFormat="1" applyFont="1" applyFill="1" applyAlignment="1">
      <alignment vertical="distributed"/>
    </xf>
    <xf numFmtId="0" fontId="4" fillId="0" borderId="1" xfId="1" applyNumberFormat="1" applyFont="1" applyFill="1" applyBorder="1" applyAlignment="1" applyProtection="1">
      <alignment horizontal="center" vertical="distributed" wrapText="1"/>
      <protection hidden="1"/>
    </xf>
    <xf numFmtId="0" fontId="4" fillId="0" borderId="0" xfId="2" applyFont="1" applyFill="1" applyAlignment="1" applyProtection="1">
      <alignment wrapText="1"/>
    </xf>
    <xf numFmtId="165" fontId="4" fillId="0" borderId="2" xfId="3" applyNumberFormat="1" applyFont="1" applyFill="1" applyBorder="1" applyAlignment="1" applyProtection="1">
      <alignment wrapText="1"/>
      <protection hidden="1"/>
    </xf>
    <xf numFmtId="0" fontId="4" fillId="0" borderId="2" xfId="1" applyNumberFormat="1" applyFont="1" applyFill="1" applyBorder="1" applyAlignment="1" applyProtection="1">
      <alignment horizontal="center" wrapText="1"/>
      <protection hidden="1"/>
    </xf>
    <xf numFmtId="166" fontId="4" fillId="0" borderId="3" xfId="1" applyNumberFormat="1" applyFont="1" applyFill="1" applyBorder="1" applyAlignment="1" applyProtection="1">
      <alignment horizontal="center" wrapText="1"/>
      <protection hidden="1"/>
    </xf>
    <xf numFmtId="0" fontId="4" fillId="0" borderId="0" xfId="1" applyFont="1" applyFill="1" applyBorder="1" applyAlignment="1" applyProtection="1"/>
    <xf numFmtId="0" fontId="3" fillId="0" borderId="0" xfId="0" applyFont="1" applyFill="1" applyProtection="1"/>
    <xf numFmtId="0" fontId="4" fillId="0" borderId="0" xfId="1" applyFont="1" applyFill="1" applyBorder="1" applyAlignment="1" applyProtection="1">
      <alignment horizontal="center"/>
    </xf>
    <xf numFmtId="166" fontId="6" fillId="0" borderId="3" xfId="1" applyNumberFormat="1" applyFont="1" applyFill="1" applyBorder="1" applyAlignment="1" applyProtection="1">
      <alignment horizontal="center" wrapText="1"/>
      <protection hidden="1"/>
    </xf>
    <xf numFmtId="168" fontId="6" fillId="0" borderId="1" xfId="1" applyNumberFormat="1" applyFont="1" applyFill="1" applyBorder="1" applyAlignment="1" applyProtection="1">
      <alignment horizontal="center" vertical="distributed"/>
      <protection hidden="1"/>
    </xf>
    <xf numFmtId="49" fontId="6" fillId="0" borderId="5" xfId="1" applyNumberFormat="1" applyFont="1" applyFill="1" applyBorder="1" applyAlignment="1" applyProtection="1">
      <alignment horizontal="center" vertical="distributed" wrapText="1"/>
      <protection hidden="1"/>
    </xf>
    <xf numFmtId="165" fontId="6" fillId="0" borderId="2" xfId="3" applyNumberFormat="1" applyFont="1" applyFill="1" applyBorder="1" applyAlignment="1" applyProtection="1">
      <alignment wrapText="1"/>
      <protection hidden="1"/>
    </xf>
    <xf numFmtId="0" fontId="6" fillId="0" borderId="2" xfId="1" applyNumberFormat="1" applyFont="1" applyFill="1" applyBorder="1" applyAlignment="1" applyProtection="1">
      <alignment horizontal="center" wrapText="1"/>
      <protection hidden="1"/>
    </xf>
    <xf numFmtId="0" fontId="6" fillId="0" borderId="1" xfId="1" applyNumberFormat="1" applyFont="1" applyFill="1" applyBorder="1" applyAlignment="1" applyProtection="1">
      <alignment horizontal="center" vertical="distributed" wrapText="1"/>
      <protection hidden="1"/>
    </xf>
    <xf numFmtId="0" fontId="6" fillId="0" borderId="1" xfId="2" applyFont="1" applyFill="1" applyBorder="1" applyAlignment="1" applyProtection="1">
      <alignment wrapText="1"/>
    </xf>
    <xf numFmtId="165" fontId="6" fillId="0" borderId="1" xfId="3" applyNumberFormat="1" applyFont="1" applyFill="1" applyBorder="1" applyAlignment="1" applyProtection="1">
      <alignment horizontal="center" wrapText="1"/>
      <protection hidden="1"/>
    </xf>
    <xf numFmtId="169" fontId="6" fillId="0" borderId="1" xfId="1" applyNumberFormat="1" applyFont="1" applyFill="1" applyBorder="1" applyAlignment="1" applyProtection="1">
      <alignment horizontal="center" wrapText="1"/>
      <protection hidden="1"/>
    </xf>
    <xf numFmtId="0" fontId="6" fillId="0" borderId="1" xfId="1" applyNumberFormat="1" applyFont="1" applyFill="1" applyBorder="1" applyAlignment="1" applyProtection="1">
      <alignment horizontal="center" wrapText="1"/>
      <protection hidden="1"/>
    </xf>
    <xf numFmtId="166" fontId="6" fillId="0" borderId="3" xfId="1" applyNumberFormat="1" applyFont="1" applyFill="1" applyBorder="1" applyAlignment="1" applyProtection="1">
      <alignment horizontal="right" wrapText="1"/>
      <protection hidden="1"/>
    </xf>
    <xf numFmtId="165" fontId="4" fillId="0" borderId="1" xfId="3" applyNumberFormat="1" applyFont="1" applyFill="1" applyBorder="1" applyAlignment="1" applyProtection="1">
      <alignment horizontal="center" wrapText="1"/>
      <protection hidden="1"/>
    </xf>
    <xf numFmtId="169" fontId="4" fillId="0" borderId="1" xfId="1" applyNumberFormat="1" applyFont="1" applyFill="1" applyBorder="1" applyAlignment="1" applyProtection="1">
      <alignment horizontal="center" wrapText="1"/>
      <protection hidden="1"/>
    </xf>
    <xf numFmtId="0" fontId="4" fillId="0" borderId="1" xfId="1" applyNumberFormat="1" applyFont="1" applyFill="1" applyBorder="1" applyAlignment="1" applyProtection="1">
      <alignment horizontal="center" wrapText="1"/>
      <protection hidden="1"/>
    </xf>
    <xf numFmtId="166" fontId="4" fillId="0" borderId="3" xfId="1" applyNumberFormat="1" applyFont="1" applyFill="1" applyBorder="1" applyAlignment="1" applyProtection="1">
      <alignment horizontal="right" wrapText="1"/>
      <protection hidden="1"/>
    </xf>
    <xf numFmtId="165" fontId="4" fillId="0" borderId="1" xfId="3" applyNumberFormat="1" applyFont="1" applyFill="1" applyBorder="1" applyAlignment="1" applyProtection="1">
      <alignment horizontal="distributed" wrapText="1"/>
      <protection hidden="1"/>
    </xf>
    <xf numFmtId="169" fontId="4" fillId="0" borderId="1" xfId="1" applyNumberFormat="1" applyFont="1" applyFill="1" applyBorder="1" applyAlignment="1" applyProtection="1">
      <alignment horizontal="distributed" wrapText="1"/>
      <protection hidden="1"/>
    </xf>
    <xf numFmtId="0" fontId="4" fillId="0" borderId="1" xfId="1" applyNumberFormat="1" applyFont="1" applyFill="1" applyBorder="1" applyAlignment="1" applyProtection="1">
      <alignment horizontal="distributed" wrapText="1"/>
      <protection hidden="1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166" fontId="3" fillId="0" borderId="0" xfId="0" applyNumberFormat="1" applyFont="1" applyFill="1"/>
    <xf numFmtId="0" fontId="6" fillId="0" borderId="1" xfId="1" applyNumberFormat="1" applyFont="1" applyFill="1" applyBorder="1" applyAlignment="1" applyProtection="1">
      <alignment horizontal="center" vertical="distributed" wrapText="1"/>
      <protection hidden="1"/>
    </xf>
    <xf numFmtId="0" fontId="6" fillId="0" borderId="1" xfId="1" applyNumberFormat="1" applyFont="1" applyFill="1" applyBorder="1" applyAlignment="1" applyProtection="1">
      <alignment horizontal="center" wrapText="1"/>
      <protection hidden="1"/>
    </xf>
    <xf numFmtId="49" fontId="6" fillId="2" borderId="3" xfId="1" applyNumberFormat="1" applyFont="1" applyFill="1" applyBorder="1" applyAlignment="1" applyProtection="1">
      <alignment horizontal="center" vertical="distributed" wrapText="1"/>
      <protection hidden="1"/>
    </xf>
    <xf numFmtId="49" fontId="6" fillId="2" borderId="3" xfId="1" applyNumberFormat="1" applyFont="1" applyFill="1" applyBorder="1" applyAlignment="1" applyProtection="1">
      <alignment horizontal="left" vertical="distributed" wrapText="1"/>
      <protection hidden="1"/>
    </xf>
    <xf numFmtId="49" fontId="4" fillId="2" borderId="3" xfId="1" applyNumberFormat="1" applyFont="1" applyFill="1" applyBorder="1" applyAlignment="1" applyProtection="1">
      <alignment horizontal="left" wrapText="1"/>
      <protection hidden="1"/>
    </xf>
    <xf numFmtId="166" fontId="6" fillId="0" borderId="9" xfId="1" applyNumberFormat="1" applyFont="1" applyFill="1" applyBorder="1" applyAlignment="1" applyProtection="1">
      <alignment horizontal="right" wrapText="1"/>
      <protection hidden="1"/>
    </xf>
    <xf numFmtId="166" fontId="4" fillId="0" borderId="9" xfId="1" applyNumberFormat="1" applyFont="1" applyFill="1" applyBorder="1" applyAlignment="1" applyProtection="1">
      <alignment horizontal="right" wrapText="1"/>
      <protection hidden="1"/>
    </xf>
    <xf numFmtId="165" fontId="6" fillId="0" borderId="1" xfId="3" applyNumberFormat="1" applyFont="1" applyFill="1" applyBorder="1" applyAlignment="1" applyProtection="1">
      <alignment horizontal="distributed" wrapText="1"/>
      <protection hidden="1"/>
    </xf>
    <xf numFmtId="0" fontId="6" fillId="0" borderId="1" xfId="2" applyFont="1" applyFill="1" applyBorder="1" applyAlignment="1" applyProtection="1">
      <alignment horizontal="left" wrapText="1"/>
    </xf>
    <xf numFmtId="165" fontId="16" fillId="0" borderId="1" xfId="3" applyNumberFormat="1" applyFont="1" applyFill="1" applyBorder="1" applyAlignment="1" applyProtection="1">
      <alignment horizontal="center" wrapText="1"/>
      <protection hidden="1"/>
    </xf>
    <xf numFmtId="0" fontId="4" fillId="0" borderId="0" xfId="1" applyFont="1" applyFill="1" applyBorder="1" applyAlignment="1" applyProtection="1">
      <alignment horizontal="right"/>
    </xf>
    <xf numFmtId="49" fontId="6" fillId="2" borderId="3" xfId="1" applyNumberFormat="1" applyFont="1" applyFill="1" applyBorder="1" applyAlignment="1" applyProtection="1">
      <alignment horizontal="center" vertical="distributed" wrapText="1"/>
      <protection hidden="1"/>
    </xf>
    <xf numFmtId="0" fontId="6" fillId="0" borderId="2" xfId="1" applyNumberFormat="1" applyFont="1" applyFill="1" applyBorder="1" applyAlignment="1" applyProtection="1">
      <alignment horizontal="center" wrapText="1"/>
      <protection hidden="1"/>
    </xf>
    <xf numFmtId="0" fontId="4" fillId="0" borderId="0" xfId="1" applyFont="1" applyFill="1" applyBorder="1" applyAlignment="1" applyProtection="1">
      <alignment horizontal="right"/>
    </xf>
    <xf numFmtId="0" fontId="0" fillId="0" borderId="1" xfId="0" applyBorder="1"/>
    <xf numFmtId="166" fontId="6" fillId="0" borderId="1" xfId="1" applyNumberFormat="1" applyFont="1" applyFill="1" applyBorder="1" applyAlignment="1" applyProtection="1">
      <alignment horizontal="center" wrapText="1"/>
      <protection hidden="1"/>
    </xf>
    <xf numFmtId="0" fontId="15" fillId="2" borderId="0" xfId="3" applyFont="1" applyFill="1" applyBorder="1" applyAlignment="1"/>
    <xf numFmtId="166" fontId="6" fillId="2" borderId="1" xfId="1" applyNumberFormat="1" applyFont="1" applyFill="1" applyBorder="1" applyAlignment="1" applyProtection="1">
      <alignment horizontal="center" wrapText="1"/>
      <protection hidden="1"/>
    </xf>
    <xf numFmtId="0" fontId="6" fillId="2" borderId="1" xfId="1" applyNumberFormat="1" applyFont="1" applyFill="1" applyBorder="1" applyAlignment="1" applyProtection="1">
      <alignment horizontal="center" vertical="distributed" wrapText="1"/>
      <protection hidden="1"/>
    </xf>
    <xf numFmtId="0" fontId="6" fillId="2" borderId="1" xfId="2" applyFont="1" applyFill="1" applyBorder="1" applyAlignment="1" applyProtection="1">
      <alignment wrapText="1"/>
    </xf>
    <xf numFmtId="165" fontId="6" fillId="2" borderId="1" xfId="3" applyNumberFormat="1" applyFont="1" applyFill="1" applyBorder="1" applyAlignment="1" applyProtection="1">
      <alignment horizontal="center" wrapText="1"/>
      <protection hidden="1"/>
    </xf>
    <xf numFmtId="169" fontId="6" fillId="2" borderId="1" xfId="1" applyNumberFormat="1" applyFont="1" applyFill="1" applyBorder="1" applyAlignment="1" applyProtection="1">
      <alignment horizontal="center" wrapText="1"/>
      <protection hidden="1"/>
    </xf>
    <xf numFmtId="0" fontId="6" fillId="2" borderId="1" xfId="1" applyNumberFormat="1" applyFont="1" applyFill="1" applyBorder="1" applyAlignment="1" applyProtection="1">
      <alignment horizontal="center" wrapText="1"/>
      <protection hidden="1"/>
    </xf>
    <xf numFmtId="165" fontId="4" fillId="2" borderId="1" xfId="3" applyNumberFormat="1" applyFont="1" applyFill="1" applyBorder="1" applyAlignment="1" applyProtection="1">
      <alignment horizontal="center" wrapText="1"/>
      <protection hidden="1"/>
    </xf>
    <xf numFmtId="169" fontId="4" fillId="2" borderId="1" xfId="1" applyNumberFormat="1" applyFont="1" applyFill="1" applyBorder="1" applyAlignment="1" applyProtection="1">
      <alignment horizontal="center" wrapText="1"/>
      <protection hidden="1"/>
    </xf>
    <xf numFmtId="0" fontId="4" fillId="2" borderId="1" xfId="1" applyNumberFormat="1" applyFont="1" applyFill="1" applyBorder="1" applyAlignment="1" applyProtection="1">
      <alignment horizontal="center" wrapText="1"/>
      <protection hidden="1"/>
    </xf>
    <xf numFmtId="0" fontId="4" fillId="2" borderId="1" xfId="1" applyNumberFormat="1" applyFont="1" applyFill="1" applyBorder="1" applyAlignment="1" applyProtection="1">
      <alignment horizontal="center" vertical="distributed" wrapText="1"/>
      <protection hidden="1"/>
    </xf>
    <xf numFmtId="166" fontId="4" fillId="2" borderId="3" xfId="1" applyNumberFormat="1" applyFont="1" applyFill="1" applyBorder="1" applyAlignment="1" applyProtection="1">
      <alignment horizontal="right" wrapText="1"/>
      <protection hidden="1"/>
    </xf>
    <xf numFmtId="0" fontId="6" fillId="2" borderId="1" xfId="2" applyFont="1" applyFill="1" applyBorder="1" applyAlignment="1" applyProtection="1">
      <alignment horizontal="left" wrapText="1"/>
    </xf>
    <xf numFmtId="165" fontId="6" fillId="2" borderId="1" xfId="3" applyNumberFormat="1" applyFont="1" applyFill="1" applyBorder="1" applyAlignment="1" applyProtection="1">
      <alignment horizontal="distributed" wrapText="1"/>
      <protection hidden="1"/>
    </xf>
    <xf numFmtId="169" fontId="4" fillId="2" borderId="1" xfId="1" applyNumberFormat="1" applyFont="1" applyFill="1" applyBorder="1" applyAlignment="1" applyProtection="1">
      <alignment horizontal="distributed" wrapText="1"/>
      <protection hidden="1"/>
    </xf>
    <xf numFmtId="0" fontId="4" fillId="2" borderId="1" xfId="1" applyNumberFormat="1" applyFont="1" applyFill="1" applyBorder="1" applyAlignment="1" applyProtection="1">
      <alignment horizontal="distributed" wrapText="1"/>
      <protection hidden="1"/>
    </xf>
    <xf numFmtId="165" fontId="4" fillId="2" borderId="1" xfId="3" applyNumberFormat="1" applyFont="1" applyFill="1" applyBorder="1" applyAlignment="1" applyProtection="1">
      <alignment horizontal="distributed" wrapText="1"/>
      <protection hidden="1"/>
    </xf>
    <xf numFmtId="0" fontId="6" fillId="0" borderId="5" xfId="1" applyNumberFormat="1" applyFont="1" applyFill="1" applyBorder="1" applyAlignment="1" applyProtection="1">
      <alignment horizontal="center" vertical="distributed" wrapText="1"/>
      <protection hidden="1"/>
    </xf>
    <xf numFmtId="166" fontId="6" fillId="0" borderId="1" xfId="1" applyNumberFormat="1" applyFont="1" applyFill="1" applyBorder="1" applyAlignment="1" applyProtection="1">
      <alignment horizontal="right" wrapText="1"/>
      <protection hidden="1"/>
    </xf>
    <xf numFmtId="165" fontId="16" fillId="2" borderId="1" xfId="3" applyNumberFormat="1" applyFont="1" applyFill="1" applyBorder="1" applyAlignment="1" applyProtection="1">
      <alignment horizontal="center" vertical="top" wrapText="1"/>
      <protection hidden="1"/>
    </xf>
    <xf numFmtId="0" fontId="16" fillId="0" borderId="1" xfId="2" applyFont="1" applyFill="1" applyBorder="1" applyAlignment="1" applyProtection="1">
      <alignment vertical="top" wrapText="1"/>
    </xf>
    <xf numFmtId="165" fontId="15" fillId="2" borderId="1" xfId="3" applyNumberFormat="1" applyFont="1" applyFill="1" applyBorder="1" applyAlignment="1" applyProtection="1">
      <alignment horizontal="center" vertical="top" wrapText="1"/>
      <protection hidden="1"/>
    </xf>
    <xf numFmtId="0" fontId="15" fillId="0" borderId="1" xfId="2" applyFont="1" applyFill="1" applyBorder="1" applyAlignment="1" applyProtection="1">
      <alignment vertical="top" wrapText="1"/>
    </xf>
    <xf numFmtId="165" fontId="16" fillId="0" borderId="1" xfId="3" applyNumberFormat="1" applyFont="1" applyFill="1" applyBorder="1" applyAlignment="1" applyProtection="1">
      <alignment horizontal="center" vertical="top" wrapText="1"/>
      <protection hidden="1"/>
    </xf>
    <xf numFmtId="165" fontId="15" fillId="0" borderId="1" xfId="3" applyNumberFormat="1" applyFont="1" applyFill="1" applyBorder="1" applyAlignment="1" applyProtection="1">
      <alignment horizontal="center" vertical="top" wrapText="1"/>
      <protection hidden="1"/>
    </xf>
    <xf numFmtId="165" fontId="15" fillId="2" borderId="5" xfId="3" applyNumberFormat="1" applyFont="1" applyFill="1" applyBorder="1" applyAlignment="1" applyProtection="1">
      <alignment vertical="top" wrapText="1"/>
      <protection hidden="1"/>
    </xf>
    <xf numFmtId="0" fontId="16" fillId="0" borderId="6" xfId="2" applyFont="1" applyFill="1" applyBorder="1" applyAlignment="1" applyProtection="1">
      <alignment vertical="top" wrapText="1"/>
    </xf>
    <xf numFmtId="0" fontId="16" fillId="2" borderId="1" xfId="2" applyFont="1" applyFill="1" applyBorder="1" applyAlignment="1" applyProtection="1">
      <alignment horizontal="center" wrapText="1"/>
    </xf>
    <xf numFmtId="166" fontId="6" fillId="0" borderId="1" xfId="4" applyNumberFormat="1" applyFont="1" applyFill="1" applyBorder="1"/>
    <xf numFmtId="0" fontId="23" fillId="0" borderId="0" xfId="12" applyFont="1" applyAlignment="1">
      <alignment horizontal="center" vertical="top" wrapText="1"/>
    </xf>
    <xf numFmtId="0" fontId="24" fillId="0" borderId="0" xfId="12" applyFont="1" applyAlignment="1">
      <alignment horizontal="center" vertical="top" wrapText="1"/>
    </xf>
    <xf numFmtId="0" fontId="12" fillId="0" borderId="0" xfId="12" applyAlignment="1">
      <alignment vertical="top"/>
    </xf>
    <xf numFmtId="0" fontId="12" fillId="0" borderId="0" xfId="12"/>
    <xf numFmtId="0" fontId="24" fillId="0" borderId="0" xfId="12" applyFont="1" applyAlignment="1">
      <alignment horizontal="right" vertical="center" wrapText="1"/>
    </xf>
    <xf numFmtId="0" fontId="24" fillId="0" borderId="0" xfId="12" applyFont="1" applyAlignment="1">
      <alignment horizontal="center" wrapText="1"/>
    </xf>
    <xf numFmtId="0" fontId="12" fillId="0" borderId="0" xfId="12" applyAlignment="1">
      <alignment vertical="top" wrapText="1"/>
    </xf>
    <xf numFmtId="0" fontId="25" fillId="0" borderId="0" xfId="12" applyFont="1" applyAlignment="1">
      <alignment horizontal="justify" vertical="top"/>
    </xf>
    <xf numFmtId="0" fontId="1" fillId="0" borderId="0" xfId="12" applyFont="1" applyAlignment="1">
      <alignment vertical="top"/>
    </xf>
    <xf numFmtId="0" fontId="12" fillId="0" borderId="0" xfId="12" applyAlignment="1">
      <alignment vertical="top"/>
    </xf>
    <xf numFmtId="166" fontId="12" fillId="0" borderId="0" xfId="12" applyNumberFormat="1" applyAlignment="1">
      <alignment horizontal="right" vertical="top"/>
    </xf>
    <xf numFmtId="166" fontId="12" fillId="0" borderId="0" xfId="12" applyNumberFormat="1" applyAlignment="1">
      <alignment vertical="top"/>
    </xf>
    <xf numFmtId="173" fontId="12" fillId="0" borderId="0" xfId="12" applyNumberFormat="1" applyAlignment="1">
      <alignment vertical="top"/>
    </xf>
    <xf numFmtId="0" fontId="29" fillId="0" borderId="0" xfId="12" applyFont="1" applyAlignment="1">
      <alignment vertical="top"/>
    </xf>
    <xf numFmtId="0" fontId="12" fillId="0" borderId="0" xfId="12" applyAlignment="1">
      <alignment vertical="top" wrapText="1"/>
    </xf>
    <xf numFmtId="173" fontId="30" fillId="0" borderId="0" xfId="12" applyNumberFormat="1" applyFont="1" applyAlignment="1">
      <alignment vertical="top"/>
    </xf>
    <xf numFmtId="173" fontId="29" fillId="0" borderId="0" xfId="12" applyNumberFormat="1" applyFont="1" applyAlignment="1">
      <alignment vertical="top"/>
    </xf>
    <xf numFmtId="0" fontId="25" fillId="0" borderId="0" xfId="12" applyFont="1" applyAlignment="1">
      <alignment vertical="top"/>
    </xf>
    <xf numFmtId="0" fontId="16" fillId="0" borderId="18" xfId="12" applyFont="1" applyBorder="1" applyAlignment="1">
      <alignment horizontal="center" vertical="top" wrapText="1"/>
    </xf>
    <xf numFmtId="0" fontId="16" fillId="0" borderId="19" xfId="12" applyFont="1" applyBorder="1" applyAlignment="1">
      <alignment horizontal="center" vertical="top" wrapText="1"/>
    </xf>
    <xf numFmtId="0" fontId="16" fillId="0" borderId="20" xfId="12" applyFont="1" applyBorder="1" applyAlignment="1">
      <alignment horizontal="center" vertical="top" wrapText="1"/>
    </xf>
    <xf numFmtId="0" fontId="16" fillId="0" borderId="21" xfId="12" applyFont="1" applyBorder="1" applyAlignment="1">
      <alignment vertical="top" wrapText="1"/>
    </xf>
    <xf numFmtId="0" fontId="16" fillId="0" borderId="22" xfId="12" applyFont="1" applyBorder="1" applyAlignment="1">
      <alignment vertical="top" wrapText="1"/>
    </xf>
    <xf numFmtId="173" fontId="16" fillId="0" borderId="22" xfId="12" applyNumberFormat="1" applyFont="1" applyBorder="1" applyAlignment="1">
      <alignment horizontal="right" vertical="top" wrapText="1"/>
    </xf>
    <xf numFmtId="0" fontId="22" fillId="0" borderId="0" xfId="12" applyFont="1" applyAlignment="1">
      <alignment vertical="top"/>
    </xf>
    <xf numFmtId="0" fontId="15" fillId="0" borderId="21" xfId="12" applyFont="1" applyBorder="1" applyAlignment="1">
      <alignment vertical="top" wrapText="1"/>
    </xf>
    <xf numFmtId="0" fontId="15" fillId="0" borderId="22" xfId="12" applyFont="1" applyBorder="1" applyAlignment="1">
      <alignment vertical="top" wrapText="1"/>
    </xf>
    <xf numFmtId="173" fontId="15" fillId="0" borderId="22" xfId="12" applyNumberFormat="1" applyFont="1" applyBorder="1" applyAlignment="1">
      <alignment horizontal="right" vertical="top" wrapText="1"/>
    </xf>
    <xf numFmtId="0" fontId="15" fillId="0" borderId="23" xfId="12" applyFont="1" applyBorder="1" applyAlignment="1">
      <alignment vertical="top" wrapText="1"/>
    </xf>
    <xf numFmtId="0" fontId="15" fillId="0" borderId="24" xfId="12" applyFont="1" applyBorder="1" applyAlignment="1">
      <alignment vertical="top" wrapText="1"/>
    </xf>
    <xf numFmtId="173" fontId="15" fillId="0" borderId="24" xfId="12" applyNumberFormat="1" applyFont="1" applyBorder="1" applyAlignment="1">
      <alignment horizontal="right" vertical="top" wrapText="1"/>
    </xf>
    <xf numFmtId="173" fontId="16" fillId="0" borderId="0" xfId="12" applyNumberFormat="1" applyFont="1" applyFill="1" applyBorder="1" applyAlignment="1">
      <alignment horizontal="right" vertical="top" wrapText="1"/>
    </xf>
    <xf numFmtId="0" fontId="15" fillId="0" borderId="1" xfId="12" applyFont="1" applyBorder="1" applyAlignment="1">
      <alignment vertical="top" wrapText="1"/>
    </xf>
    <xf numFmtId="173" fontId="15" fillId="0" borderId="1" xfId="12" applyNumberFormat="1" applyFont="1" applyBorder="1" applyAlignment="1">
      <alignment horizontal="right" vertical="top" wrapText="1"/>
    </xf>
    <xf numFmtId="0" fontId="15" fillId="0" borderId="21" xfId="12" applyFont="1" applyBorder="1" applyAlignment="1">
      <alignment vertical="center" wrapText="1"/>
    </xf>
    <xf numFmtId="0" fontId="15" fillId="0" borderId="18" xfId="12" applyFont="1" applyBorder="1" applyAlignment="1">
      <alignment vertical="top" wrapText="1"/>
    </xf>
    <xf numFmtId="0" fontId="15" fillId="0" borderId="19" xfId="12" applyFont="1" applyBorder="1" applyAlignment="1">
      <alignment vertical="top" wrapText="1"/>
    </xf>
    <xf numFmtId="173" fontId="15" fillId="0" borderId="19" xfId="12" applyNumberFormat="1" applyFont="1" applyBorder="1" applyAlignment="1">
      <alignment horizontal="right" vertical="top" wrapText="1"/>
    </xf>
    <xf numFmtId="173" fontId="15" fillId="0" borderId="25" xfId="12" applyNumberFormat="1" applyFont="1" applyBorder="1" applyAlignment="1">
      <alignment horizontal="right" vertical="top" wrapText="1"/>
    </xf>
    <xf numFmtId="173" fontId="15" fillId="0" borderId="26" xfId="12" applyNumberFormat="1" applyFont="1" applyFill="1" applyBorder="1" applyAlignment="1">
      <alignment horizontal="right" vertical="top" wrapText="1"/>
    </xf>
    <xf numFmtId="0" fontId="12" fillId="0" borderId="26" xfId="12" applyBorder="1"/>
    <xf numFmtId="0" fontId="15" fillId="0" borderId="32" xfId="12" applyFont="1" applyBorder="1" applyAlignment="1">
      <alignment horizontal="center" vertical="top" wrapText="1"/>
    </xf>
    <xf numFmtId="0" fontId="16" fillId="0" borderId="31" xfId="12" applyFont="1" applyBorder="1" applyAlignment="1">
      <alignment horizontal="right" vertical="top" wrapText="1"/>
    </xf>
    <xf numFmtId="0" fontId="16" fillId="0" borderId="32" xfId="12" applyFont="1" applyBorder="1" applyAlignment="1">
      <alignment horizontal="center" vertical="top" wrapText="1"/>
    </xf>
    <xf numFmtId="0" fontId="16" fillId="0" borderId="32" xfId="12" applyFont="1" applyBorder="1" applyAlignment="1">
      <alignment vertical="top" wrapText="1"/>
    </xf>
    <xf numFmtId="173" fontId="16" fillId="0" borderId="32" xfId="12" applyNumberFormat="1" applyFont="1" applyBorder="1" applyAlignment="1">
      <alignment horizontal="right" vertical="top" wrapText="1"/>
    </xf>
    <xf numFmtId="0" fontId="15" fillId="0" borderId="22" xfId="12" applyFont="1" applyBorder="1" applyAlignment="1">
      <alignment horizontal="center" vertical="top" wrapText="1"/>
    </xf>
    <xf numFmtId="0" fontId="16" fillId="0" borderId="32" xfId="12" applyFont="1" applyBorder="1" applyAlignment="1">
      <alignment horizontal="right" vertical="top" wrapText="1"/>
    </xf>
    <xf numFmtId="0" fontId="16" fillId="0" borderId="22" xfId="12" applyFont="1" applyBorder="1" applyAlignment="1">
      <alignment horizontal="center" vertical="top" wrapText="1"/>
    </xf>
    <xf numFmtId="0" fontId="15" fillId="0" borderId="32" xfId="12" applyFont="1" applyBorder="1" applyAlignment="1">
      <alignment horizontal="right" vertical="top" wrapText="1"/>
    </xf>
    <xf numFmtId="166" fontId="15" fillId="0" borderId="32" xfId="12" applyNumberFormat="1" applyFont="1" applyBorder="1" applyAlignment="1">
      <alignment horizontal="right" vertical="top" wrapText="1"/>
    </xf>
    <xf numFmtId="173" fontId="15" fillId="0" borderId="32" xfId="12" applyNumberFormat="1" applyFont="1" applyBorder="1" applyAlignment="1">
      <alignment horizontal="right" vertical="top" wrapText="1"/>
    </xf>
    <xf numFmtId="0" fontId="15" fillId="0" borderId="22" xfId="12" applyFont="1" applyBorder="1" applyAlignment="1">
      <alignment horizontal="right" wrapText="1"/>
    </xf>
    <xf numFmtId="0" fontId="15" fillId="0" borderId="22" xfId="12" applyFont="1" applyBorder="1" applyAlignment="1">
      <alignment wrapText="1"/>
    </xf>
    <xf numFmtId="0" fontId="15" fillId="0" borderId="21" xfId="12" applyFont="1" applyBorder="1" applyAlignment="1">
      <alignment horizontal="justify" wrapText="1"/>
    </xf>
    <xf numFmtId="0" fontId="16" fillId="0" borderId="22" xfId="12" applyFont="1" applyBorder="1" applyAlignment="1">
      <alignment horizontal="center" wrapText="1"/>
    </xf>
    <xf numFmtId="0" fontId="16" fillId="0" borderId="25" xfId="12" applyFont="1" applyBorder="1" applyAlignment="1">
      <alignment horizontal="center" wrapText="1"/>
    </xf>
    <xf numFmtId="0" fontId="1" fillId="0" borderId="0" xfId="12" applyFont="1" applyAlignment="1">
      <alignment wrapText="1"/>
    </xf>
    <xf numFmtId="0" fontId="1" fillId="0" borderId="0" xfId="12" applyFont="1" applyAlignment="1">
      <alignment wrapText="1"/>
    </xf>
    <xf numFmtId="0" fontId="32" fillId="0" borderId="24" xfId="12" applyFont="1" applyBorder="1" applyAlignment="1">
      <alignment horizontal="center" vertical="top" wrapText="1"/>
    </xf>
    <xf numFmtId="0" fontId="32" fillId="0" borderId="22" xfId="12" applyFont="1" applyBorder="1" applyAlignment="1">
      <alignment horizontal="center" vertical="top" wrapText="1"/>
    </xf>
    <xf numFmtId="0" fontId="32" fillId="0" borderId="18" xfId="12" applyFont="1" applyBorder="1" applyAlignment="1">
      <alignment horizontal="right" vertical="top" wrapText="1"/>
    </xf>
    <xf numFmtId="0" fontId="16" fillId="0" borderId="22" xfId="12" applyFont="1" applyBorder="1" applyAlignment="1">
      <alignment horizontal="center" vertical="top"/>
    </xf>
    <xf numFmtId="0" fontId="1" fillId="0" borderId="0" xfId="12" applyFont="1" applyAlignment="1">
      <alignment vertical="top" wrapText="1"/>
    </xf>
    <xf numFmtId="0" fontId="32" fillId="0" borderId="25" xfId="12" applyFont="1" applyBorder="1" applyAlignment="1">
      <alignment horizontal="center" vertical="top" wrapText="1"/>
    </xf>
    <xf numFmtId="0" fontId="32" fillId="0" borderId="21" xfId="12" applyFont="1" applyBorder="1" applyAlignment="1">
      <alignment horizontal="right" vertical="top" wrapText="1"/>
    </xf>
    <xf numFmtId="0" fontId="32" fillId="0" borderId="18" xfId="12" applyFont="1" applyBorder="1" applyAlignment="1">
      <alignment horizontal="center" vertical="top" wrapText="1"/>
    </xf>
    <xf numFmtId="0" fontId="32" fillId="0" borderId="19" xfId="12" applyFont="1" applyBorder="1" applyAlignment="1">
      <alignment horizontal="center" vertical="top" wrapText="1"/>
    </xf>
    <xf numFmtId="0" fontId="12" fillId="0" borderId="24" xfId="12" applyBorder="1" applyAlignment="1">
      <alignment vertical="top" wrapText="1"/>
    </xf>
    <xf numFmtId="0" fontId="12" fillId="0" borderId="22" xfId="12" applyBorder="1" applyAlignment="1">
      <alignment vertical="top" wrapText="1"/>
    </xf>
    <xf numFmtId="0" fontId="16" fillId="0" borderId="22" xfId="12" applyFont="1" applyBorder="1" applyAlignment="1">
      <alignment horizontal="center"/>
    </xf>
    <xf numFmtId="0" fontId="16" fillId="0" borderId="22" xfId="12" applyFont="1" applyBorder="1" applyAlignment="1"/>
    <xf numFmtId="0" fontId="26" fillId="0" borderId="0" xfId="12" applyFont="1" applyAlignment="1">
      <alignment horizontal="justify" vertical="top"/>
    </xf>
    <xf numFmtId="0" fontId="27" fillId="0" borderId="0" xfId="12" applyFont="1" applyAlignment="1">
      <alignment vertical="top"/>
    </xf>
    <xf numFmtId="0" fontId="25" fillId="0" borderId="0" xfId="12" applyFont="1" applyAlignment="1">
      <alignment horizontal="justify" vertical="top" wrapText="1"/>
    </xf>
    <xf numFmtId="0" fontId="12" fillId="0" borderId="0" xfId="12" applyAlignment="1">
      <alignment vertical="top" wrapText="1"/>
    </xf>
    <xf numFmtId="0" fontId="25" fillId="0" borderId="0" xfId="12" applyFont="1" applyAlignment="1">
      <alignment horizontal="left" vertical="top" wrapText="1"/>
    </xf>
    <xf numFmtId="0" fontId="12" fillId="0" borderId="0" xfId="12" applyAlignment="1">
      <alignment horizontal="left" vertical="top" wrapText="1"/>
    </xf>
    <xf numFmtId="0" fontId="26" fillId="0" borderId="0" xfId="12" applyFont="1" applyAlignment="1">
      <alignment horizontal="justify" vertical="center"/>
    </xf>
    <xf numFmtId="0" fontId="27" fillId="0" borderId="0" xfId="12" applyFont="1" applyAlignment="1">
      <alignment vertical="center"/>
    </xf>
    <xf numFmtId="0" fontId="28" fillId="0" borderId="0" xfId="12" applyFont="1" applyAlignment="1">
      <alignment horizontal="justify" vertical="top"/>
    </xf>
    <xf numFmtId="0" fontId="29" fillId="0" borderId="0" xfId="12" applyFont="1" applyAlignment="1">
      <alignment vertical="top"/>
    </xf>
    <xf numFmtId="0" fontId="25" fillId="0" borderId="0" xfId="12" applyFont="1" applyAlignment="1">
      <alignment horizontal="justify" vertical="center" wrapText="1"/>
    </xf>
    <xf numFmtId="0" fontId="12" fillId="0" borderId="0" xfId="12" applyAlignment="1">
      <alignment wrapText="1"/>
    </xf>
    <xf numFmtId="0" fontId="25" fillId="0" borderId="0" xfId="12" applyFont="1" applyAlignment="1">
      <alignment horizontal="justify" vertical="top"/>
    </xf>
    <xf numFmtId="0" fontId="12" fillId="0" borderId="0" xfId="12" applyAlignment="1">
      <alignment vertical="top"/>
    </xf>
    <xf numFmtId="0" fontId="12" fillId="0" borderId="0" xfId="12" applyFont="1" applyAlignment="1">
      <alignment vertical="top" wrapText="1"/>
    </xf>
    <xf numFmtId="0" fontId="25" fillId="0" borderId="0" xfId="12" applyFont="1" applyAlignment="1">
      <alignment horizontal="justify" vertical="center"/>
    </xf>
    <xf numFmtId="0" fontId="12" fillId="0" borderId="0" xfId="12" applyAlignment="1">
      <alignment vertical="center"/>
    </xf>
    <xf numFmtId="0" fontId="12" fillId="0" borderId="0" xfId="12" applyFont="1" applyAlignment="1">
      <alignment vertical="top"/>
    </xf>
    <xf numFmtId="0" fontId="25" fillId="0" borderId="0" xfId="12" applyFont="1" applyAlignment="1">
      <alignment horizontal="left" vertical="top"/>
    </xf>
    <xf numFmtId="0" fontId="12" fillId="0" borderId="0" xfId="12" applyAlignment="1">
      <alignment horizontal="left" vertical="top"/>
    </xf>
    <xf numFmtId="0" fontId="16" fillId="0" borderId="0" xfId="12" applyFont="1" applyAlignment="1">
      <alignment horizontal="center" wrapText="1"/>
    </xf>
    <xf numFmtId="0" fontId="1" fillId="0" borderId="34" xfId="12" applyFont="1" applyBorder="1" applyAlignment="1">
      <alignment wrapText="1"/>
    </xf>
    <xf numFmtId="0" fontId="16" fillId="0" borderId="33" xfId="12" applyFont="1" applyBorder="1" applyAlignment="1">
      <alignment horizontal="center" wrapText="1"/>
    </xf>
    <xf numFmtId="0" fontId="16" fillId="0" borderId="21" xfId="12" applyFont="1" applyBorder="1" applyAlignment="1">
      <alignment horizontal="center" wrapText="1"/>
    </xf>
    <xf numFmtId="0" fontId="15" fillId="0" borderId="0" xfId="12" applyFont="1" applyAlignment="1">
      <alignment horizontal="right" wrapText="1"/>
    </xf>
    <xf numFmtId="0" fontId="1" fillId="0" borderId="0" xfId="12" applyFont="1" applyAlignment="1">
      <alignment wrapText="1"/>
    </xf>
    <xf numFmtId="0" fontId="16" fillId="0" borderId="0" xfId="12" applyFont="1" applyAlignment="1">
      <alignment horizontal="center" vertical="top" wrapText="1"/>
    </xf>
    <xf numFmtId="0" fontId="15" fillId="0" borderId="0" xfId="12" applyFont="1" applyAlignment="1">
      <alignment horizontal="right" vertical="top" wrapText="1"/>
    </xf>
    <xf numFmtId="0" fontId="1" fillId="0" borderId="0" xfId="12" applyFont="1" applyAlignment="1">
      <alignment vertical="top" wrapText="1"/>
    </xf>
    <xf numFmtId="0" fontId="4" fillId="0" borderId="0" xfId="1" applyFont="1" applyFill="1" applyBorder="1" applyAlignment="1" applyProtection="1">
      <alignment horizontal="right"/>
    </xf>
    <xf numFmtId="0" fontId="6" fillId="0" borderId="0" xfId="1" applyFont="1" applyFill="1" applyBorder="1" applyAlignment="1" applyProtection="1">
      <alignment horizontal="center" vertical="distributed" wrapText="1"/>
    </xf>
    <xf numFmtId="166" fontId="6" fillId="0" borderId="11" xfId="1" applyNumberFormat="1" applyFont="1" applyFill="1" applyBorder="1" applyAlignment="1" applyProtection="1">
      <alignment horizontal="center" vertical="center" wrapText="1"/>
      <protection hidden="1"/>
    </xf>
    <xf numFmtId="166" fontId="6" fillId="0" borderId="12" xfId="1" applyNumberFormat="1" applyFont="1" applyFill="1" applyBorder="1" applyAlignment="1" applyProtection="1">
      <alignment horizontal="center" vertical="center" wrapText="1"/>
      <protection hidden="1"/>
    </xf>
    <xf numFmtId="166" fontId="6" fillId="0" borderId="13" xfId="1" applyNumberFormat="1" applyFont="1" applyFill="1" applyBorder="1" applyAlignment="1" applyProtection="1">
      <alignment horizontal="center" vertical="center" wrapText="1"/>
      <protection hidden="1"/>
    </xf>
    <xf numFmtId="166" fontId="6" fillId="0" borderId="14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5" xfId="1" applyNumberFormat="1" applyFont="1" applyFill="1" applyBorder="1" applyAlignment="1" applyProtection="1">
      <alignment horizontal="center" wrapText="1"/>
      <protection hidden="1"/>
    </xf>
    <xf numFmtId="0" fontId="6" fillId="0" borderId="2" xfId="1" applyNumberFormat="1" applyFont="1" applyFill="1" applyBorder="1" applyAlignment="1" applyProtection="1">
      <alignment horizontal="center" wrapText="1"/>
      <protection hidden="1"/>
    </xf>
    <xf numFmtId="0" fontId="6" fillId="0" borderId="6" xfId="1" applyNumberFormat="1" applyFont="1" applyFill="1" applyBorder="1" applyAlignment="1" applyProtection="1">
      <alignment horizontal="center" wrapText="1"/>
      <protection hidden="1"/>
    </xf>
    <xf numFmtId="0" fontId="6" fillId="0" borderId="1" xfId="1" applyNumberFormat="1" applyFont="1" applyFill="1" applyBorder="1" applyAlignment="1" applyProtection="1">
      <alignment horizontal="center" vertical="distributed" wrapText="1"/>
      <protection hidden="1"/>
    </xf>
    <xf numFmtId="49" fontId="6" fillId="0" borderId="1" xfId="1" applyNumberFormat="1" applyFont="1" applyFill="1" applyBorder="1" applyAlignment="1" applyProtection="1">
      <alignment horizontal="center" vertical="distributed" wrapText="1"/>
      <protection hidden="1"/>
    </xf>
    <xf numFmtId="0" fontId="6" fillId="0" borderId="1" xfId="1" applyNumberFormat="1" applyFont="1" applyFill="1" applyBorder="1" applyAlignment="1" applyProtection="1">
      <alignment horizontal="center" wrapText="1"/>
      <protection hidden="1"/>
    </xf>
    <xf numFmtId="165" fontId="16" fillId="2" borderId="5" xfId="3" applyNumberFormat="1" applyFont="1" applyFill="1" applyBorder="1" applyAlignment="1" applyProtection="1">
      <alignment horizontal="center" wrapText="1"/>
      <protection hidden="1"/>
    </xf>
    <xf numFmtId="165" fontId="16" fillId="2" borderId="6" xfId="3" applyNumberFormat="1" applyFont="1" applyFill="1" applyBorder="1" applyAlignment="1" applyProtection="1">
      <alignment horizontal="center" wrapText="1"/>
      <protection hidden="1"/>
    </xf>
    <xf numFmtId="0" fontId="16" fillId="2" borderId="0" xfId="3" applyFont="1" applyFill="1" applyBorder="1" applyAlignment="1">
      <alignment horizontal="center" vertical="distributed" wrapText="1"/>
    </xf>
    <xf numFmtId="0" fontId="16" fillId="2" borderId="1" xfId="1" applyNumberFormat="1" applyFont="1" applyFill="1" applyBorder="1" applyAlignment="1" applyProtection="1">
      <alignment horizontal="center" wrapText="1"/>
      <protection hidden="1"/>
    </xf>
    <xf numFmtId="49" fontId="16" fillId="0" borderId="1" xfId="3" applyNumberFormat="1" applyFont="1" applyFill="1" applyBorder="1" applyAlignment="1" applyProtection="1">
      <alignment horizontal="center" vertical="distributed" wrapText="1"/>
      <protection hidden="1"/>
    </xf>
    <xf numFmtId="166" fontId="16" fillId="2" borderId="11" xfId="3" applyNumberFormat="1" applyFont="1" applyFill="1" applyBorder="1" applyAlignment="1" applyProtection="1">
      <alignment horizontal="center" wrapText="1"/>
      <protection hidden="1"/>
    </xf>
    <xf numFmtId="166" fontId="16" fillId="2" borderId="12" xfId="3" applyNumberFormat="1" applyFont="1" applyFill="1" applyBorder="1" applyAlignment="1" applyProtection="1">
      <alignment horizontal="center" wrapText="1"/>
      <protection hidden="1"/>
    </xf>
    <xf numFmtId="166" fontId="16" fillId="2" borderId="13" xfId="3" applyNumberFormat="1" applyFont="1" applyFill="1" applyBorder="1" applyAlignment="1" applyProtection="1">
      <alignment horizontal="center" wrapText="1"/>
      <protection hidden="1"/>
    </xf>
    <xf numFmtId="166" fontId="16" fillId="2" borderId="14" xfId="3" applyNumberFormat="1" applyFont="1" applyFill="1" applyBorder="1" applyAlignment="1" applyProtection="1">
      <alignment horizontal="center" wrapText="1"/>
      <protection hidden="1"/>
    </xf>
    <xf numFmtId="0" fontId="6" fillId="0" borderId="2" xfId="2" applyFont="1" applyFill="1" applyBorder="1" applyAlignment="1" applyProtection="1">
      <alignment horizontal="center" wrapText="1"/>
    </xf>
    <xf numFmtId="0" fontId="6" fillId="0" borderId="6" xfId="2" applyFont="1" applyFill="1" applyBorder="1" applyAlignment="1" applyProtection="1">
      <alignment horizontal="center" wrapText="1"/>
    </xf>
    <xf numFmtId="0" fontId="6" fillId="2" borderId="5" xfId="1" applyNumberFormat="1" applyFont="1" applyFill="1" applyBorder="1" applyAlignment="1" applyProtection="1">
      <alignment horizontal="center" wrapText="1"/>
      <protection hidden="1"/>
    </xf>
    <xf numFmtId="0" fontId="6" fillId="2" borderId="2" xfId="1" applyNumberFormat="1" applyFont="1" applyFill="1" applyBorder="1" applyAlignment="1" applyProtection="1">
      <alignment horizontal="center" wrapText="1"/>
      <protection hidden="1"/>
    </xf>
    <xf numFmtId="0" fontId="6" fillId="2" borderId="6" xfId="1" applyNumberFormat="1" applyFont="1" applyFill="1" applyBorder="1" applyAlignment="1" applyProtection="1">
      <alignment horizontal="center" wrapText="1"/>
      <protection hidden="1"/>
    </xf>
    <xf numFmtId="166" fontId="6" fillId="0" borderId="5" xfId="1" applyNumberFormat="1" applyFont="1" applyFill="1" applyBorder="1" applyAlignment="1" applyProtection="1">
      <alignment horizontal="center" vertical="center" wrapText="1"/>
      <protection hidden="1"/>
    </xf>
    <xf numFmtId="166" fontId="6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6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4" xfId="1" applyNumberFormat="1" applyFont="1" applyFill="1" applyBorder="1" applyAlignment="1" applyProtection="1">
      <alignment horizontal="center" vertical="distributed" wrapText="1"/>
      <protection hidden="1"/>
    </xf>
    <xf numFmtId="0" fontId="6" fillId="0" borderId="17" xfId="1" applyNumberFormat="1" applyFont="1" applyFill="1" applyBorder="1" applyAlignment="1" applyProtection="1">
      <alignment horizontal="center" vertical="distributed" wrapText="1"/>
      <protection hidden="1"/>
    </xf>
    <xf numFmtId="0" fontId="6" fillId="0" borderId="3" xfId="1" applyNumberFormat="1" applyFont="1" applyFill="1" applyBorder="1" applyAlignment="1" applyProtection="1">
      <alignment horizontal="center" vertical="distributed" wrapText="1"/>
      <protection hidden="1"/>
    </xf>
    <xf numFmtId="49" fontId="6" fillId="0" borderId="4" xfId="1" applyNumberFormat="1" applyFont="1" applyFill="1" applyBorder="1" applyAlignment="1" applyProtection="1">
      <alignment horizontal="center" vertical="distributed" wrapText="1"/>
      <protection hidden="1"/>
    </xf>
    <xf numFmtId="49" fontId="6" fillId="0" borderId="17" xfId="1" applyNumberFormat="1" applyFont="1" applyFill="1" applyBorder="1" applyAlignment="1" applyProtection="1">
      <alignment horizontal="center" vertical="distributed" wrapText="1"/>
      <protection hidden="1"/>
    </xf>
    <xf numFmtId="49" fontId="6" fillId="0" borderId="3" xfId="1" applyNumberFormat="1" applyFont="1" applyFill="1" applyBorder="1" applyAlignment="1" applyProtection="1">
      <alignment horizontal="center" vertical="distributed" wrapText="1"/>
      <protection hidden="1"/>
    </xf>
    <xf numFmtId="0" fontId="6" fillId="0" borderId="4" xfId="1" applyNumberFormat="1" applyFont="1" applyFill="1" applyBorder="1" applyAlignment="1" applyProtection="1">
      <alignment horizontal="center" wrapText="1"/>
      <protection hidden="1"/>
    </xf>
    <xf numFmtId="0" fontId="6" fillId="0" borderId="17" xfId="1" applyNumberFormat="1" applyFont="1" applyFill="1" applyBorder="1" applyAlignment="1" applyProtection="1">
      <alignment horizontal="center" wrapText="1"/>
      <protection hidden="1"/>
    </xf>
    <xf numFmtId="0" fontId="6" fillId="0" borderId="3" xfId="1" applyNumberFormat="1" applyFont="1" applyFill="1" applyBorder="1" applyAlignment="1" applyProtection="1">
      <alignment horizontal="center" wrapText="1"/>
      <protection hidden="1"/>
    </xf>
    <xf numFmtId="166" fontId="16" fillId="2" borderId="1" xfId="3" applyNumberFormat="1" applyFont="1" applyFill="1" applyBorder="1" applyAlignment="1" applyProtection="1">
      <alignment horizontal="center" wrapText="1"/>
      <protection hidden="1"/>
    </xf>
    <xf numFmtId="165" fontId="16" fillId="2" borderId="5" xfId="3" applyNumberFormat="1" applyFont="1" applyFill="1" applyBorder="1" applyAlignment="1" applyProtection="1">
      <alignment vertical="top" wrapText="1"/>
      <protection hidden="1"/>
    </xf>
    <xf numFmtId="165" fontId="16" fillId="2" borderId="6" xfId="3" applyNumberFormat="1" applyFont="1" applyFill="1" applyBorder="1" applyAlignment="1" applyProtection="1">
      <alignment vertical="top" wrapText="1"/>
      <protection hidden="1"/>
    </xf>
    <xf numFmtId="0" fontId="15" fillId="2" borderId="0" xfId="1" applyFont="1" applyFill="1" applyBorder="1" applyAlignment="1">
      <alignment horizontal="right"/>
    </xf>
    <xf numFmtId="0" fontId="15" fillId="0" borderId="27" xfId="12" applyFont="1" applyBorder="1" applyAlignment="1">
      <alignment horizontal="right" vertical="top" wrapText="1"/>
    </xf>
    <xf numFmtId="0" fontId="15" fillId="0" borderId="28" xfId="12" applyFont="1" applyBorder="1" applyAlignment="1">
      <alignment horizontal="center" vertical="top" wrapText="1"/>
    </xf>
    <xf numFmtId="0" fontId="15" fillId="0" borderId="31" xfId="12" applyFont="1" applyBorder="1" applyAlignment="1">
      <alignment horizontal="center" vertical="top" wrapText="1"/>
    </xf>
    <xf numFmtId="0" fontId="15" fillId="0" borderId="29" xfId="12" applyFont="1" applyBorder="1" applyAlignment="1">
      <alignment horizontal="center" vertical="top" wrapText="1"/>
    </xf>
    <xf numFmtId="0" fontId="15" fillId="0" borderId="30" xfId="12" applyFont="1" applyBorder="1" applyAlignment="1">
      <alignment horizontal="center" vertical="top" wrapText="1"/>
    </xf>
    <xf numFmtId="0" fontId="15" fillId="0" borderId="20" xfId="12" applyFont="1" applyBorder="1" applyAlignment="1">
      <alignment horizontal="center" vertical="top" wrapText="1"/>
    </xf>
    <xf numFmtId="0" fontId="16" fillId="0" borderId="37" xfId="12" applyFont="1" applyBorder="1" applyAlignment="1">
      <alignment horizontal="center" vertical="top" wrapText="1"/>
    </xf>
    <xf numFmtId="0" fontId="16" fillId="0" borderId="0" xfId="12" applyFont="1" applyAlignment="1">
      <alignment vertical="top" wrapText="1"/>
    </xf>
    <xf numFmtId="0" fontId="15" fillId="0" borderId="34" xfId="12" applyFont="1" applyBorder="1" applyAlignment="1">
      <alignment horizontal="right" vertical="top" wrapText="1"/>
    </xf>
    <xf numFmtId="0" fontId="16" fillId="0" borderId="35" xfId="12" applyFont="1" applyBorder="1" applyAlignment="1">
      <alignment vertical="top" wrapText="1"/>
    </xf>
    <xf numFmtId="0" fontId="16" fillId="0" borderId="19" xfId="12" applyFont="1" applyBorder="1" applyAlignment="1">
      <alignment vertical="top" wrapText="1"/>
    </xf>
    <xf numFmtId="0" fontId="16" fillId="0" borderId="36" xfId="12" applyFont="1" applyBorder="1" applyAlignment="1">
      <alignment vertical="top" wrapText="1"/>
    </xf>
    <xf numFmtId="0" fontId="32" fillId="0" borderId="33" xfId="12" applyFont="1" applyBorder="1" applyAlignment="1">
      <alignment horizontal="center" vertical="top" wrapText="1"/>
    </xf>
    <xf numFmtId="0" fontId="32" fillId="0" borderId="21" xfId="12" applyFont="1" applyBorder="1" applyAlignment="1">
      <alignment horizontal="center" vertical="top" wrapText="1"/>
    </xf>
    <xf numFmtId="0" fontId="16" fillId="0" borderId="35" xfId="12" applyFont="1" applyBorder="1" applyAlignment="1"/>
    <xf numFmtId="0" fontId="16" fillId="0" borderId="38" xfId="12" applyFont="1" applyBorder="1" applyAlignment="1"/>
    <xf numFmtId="0" fontId="16" fillId="0" borderId="36" xfId="12" applyFont="1" applyBorder="1" applyAlignment="1"/>
    <xf numFmtId="0" fontId="16" fillId="0" borderId="37" xfId="12" applyFont="1" applyBorder="1" applyAlignment="1">
      <alignment horizontal="center" wrapText="1"/>
    </xf>
    <xf numFmtId="0" fontId="15" fillId="0" borderId="34" xfId="12" applyFont="1" applyBorder="1" applyAlignment="1">
      <alignment horizontal="right"/>
    </xf>
    <xf numFmtId="0" fontId="32" fillId="0" borderId="33" xfId="12" applyFont="1" applyBorder="1" applyAlignment="1">
      <alignment wrapText="1"/>
    </xf>
    <xf numFmtId="0" fontId="32" fillId="0" borderId="23" xfId="12" applyFont="1" applyBorder="1" applyAlignment="1">
      <alignment wrapText="1"/>
    </xf>
    <xf numFmtId="0" fontId="32" fillId="0" borderId="21" xfId="12" applyFont="1" applyBorder="1" applyAlignment="1">
      <alignment wrapText="1"/>
    </xf>
    <xf numFmtId="0" fontId="12" fillId="0" borderId="23" xfId="12" applyBorder="1" applyAlignment="1">
      <alignment vertical="top" wrapText="1"/>
    </xf>
    <xf numFmtId="0" fontId="12" fillId="0" borderId="21" xfId="12" applyBorder="1" applyAlignment="1">
      <alignment vertical="top" wrapText="1"/>
    </xf>
    <xf numFmtId="0" fontId="32" fillId="0" borderId="23" xfId="12" applyFont="1" applyBorder="1" applyAlignment="1">
      <alignment horizontal="center" vertical="top" wrapText="1"/>
    </xf>
    <xf numFmtId="0" fontId="16" fillId="0" borderId="38" xfId="12" applyFont="1" applyBorder="1" applyAlignment="1">
      <alignment horizontal="center" wrapText="1"/>
    </xf>
    <xf numFmtId="0" fontId="15" fillId="0" borderId="35" xfId="12" applyFont="1" applyBorder="1" applyAlignment="1">
      <alignment horizontal="right"/>
    </xf>
    <xf numFmtId="0" fontId="15" fillId="0" borderId="38" xfId="12" applyFont="1" applyBorder="1" applyAlignment="1">
      <alignment horizontal="right"/>
    </xf>
    <xf numFmtId="0" fontId="15" fillId="0" borderId="19" xfId="12" applyFont="1" applyBorder="1" applyAlignment="1">
      <alignment horizontal="right"/>
    </xf>
    <xf numFmtId="0" fontId="16" fillId="0" borderId="19" xfId="12" applyFont="1" applyBorder="1" applyAlignment="1"/>
    <xf numFmtId="0" fontId="15" fillId="0" borderId="0" xfId="12" applyFont="1" applyAlignment="1">
      <alignment horizontal="right"/>
    </xf>
    <xf numFmtId="0" fontId="16" fillId="0" borderId="34" xfId="12" applyFont="1" applyBorder="1" applyAlignment="1">
      <alignment horizontal="center" wrapText="1"/>
    </xf>
    <xf numFmtId="0" fontId="32" fillId="0" borderId="33" xfId="12" applyFont="1" applyBorder="1" applyAlignment="1">
      <alignment vertical="top" wrapText="1"/>
    </xf>
    <xf numFmtId="0" fontId="32" fillId="0" borderId="23" xfId="12" applyFont="1" applyBorder="1" applyAlignment="1">
      <alignment vertical="top" wrapText="1"/>
    </xf>
    <xf numFmtId="0" fontId="32" fillId="0" borderId="21" xfId="12" applyFont="1" applyBorder="1" applyAlignment="1">
      <alignment vertical="top" wrapText="1"/>
    </xf>
    <xf numFmtId="0" fontId="6" fillId="2" borderId="0" xfId="1" applyFont="1" applyFill="1" applyBorder="1" applyAlignment="1">
      <alignment horizontal="center" vertical="distributed" wrapText="1"/>
    </xf>
    <xf numFmtId="49" fontId="6" fillId="2" borderId="1" xfId="1" applyNumberFormat="1" applyFont="1" applyFill="1" applyBorder="1" applyAlignment="1" applyProtection="1">
      <alignment horizontal="center" vertical="distributed" wrapText="1"/>
      <protection hidden="1"/>
    </xf>
    <xf numFmtId="166" fontId="6" fillId="2" borderId="10" xfId="1" applyNumberFormat="1" applyFont="1" applyFill="1" applyBorder="1" applyAlignment="1" applyProtection="1">
      <alignment horizontal="center" wrapText="1"/>
      <protection hidden="1"/>
    </xf>
    <xf numFmtId="166" fontId="6" fillId="2" borderId="9" xfId="1" applyNumberFormat="1" applyFont="1" applyFill="1" applyBorder="1" applyAlignment="1" applyProtection="1">
      <alignment horizontal="center" wrapText="1"/>
      <protection hidden="1"/>
    </xf>
    <xf numFmtId="49" fontId="6" fillId="2" borderId="4" xfId="1" applyNumberFormat="1" applyFont="1" applyFill="1" applyBorder="1" applyAlignment="1" applyProtection="1">
      <alignment horizontal="center" vertical="distributed" wrapText="1"/>
      <protection hidden="1"/>
    </xf>
    <xf numFmtId="49" fontId="6" fillId="2" borderId="3" xfId="1" applyNumberFormat="1" applyFont="1" applyFill="1" applyBorder="1" applyAlignment="1" applyProtection="1">
      <alignment horizontal="center" vertical="distributed" wrapText="1"/>
      <protection hidden="1"/>
    </xf>
    <xf numFmtId="166" fontId="6" fillId="2" borderId="1" xfId="1" applyNumberFormat="1" applyFont="1" applyFill="1" applyBorder="1" applyAlignment="1" applyProtection="1">
      <alignment horizontal="center" wrapText="1"/>
      <protection hidden="1"/>
    </xf>
    <xf numFmtId="0" fontId="4" fillId="2" borderId="0" xfId="1" applyFont="1" applyFill="1" applyBorder="1" applyAlignment="1">
      <alignment horizontal="right"/>
    </xf>
    <xf numFmtId="0" fontId="4" fillId="2" borderId="0" xfId="1" applyFont="1" applyFill="1" applyBorder="1" applyAlignment="1" applyProtection="1">
      <alignment horizontal="right"/>
    </xf>
    <xf numFmtId="49" fontId="6" fillId="2" borderId="17" xfId="1" applyNumberFormat="1" applyFont="1" applyFill="1" applyBorder="1" applyAlignment="1" applyProtection="1">
      <alignment horizontal="center" vertical="distributed" wrapText="1"/>
      <protection hidden="1"/>
    </xf>
    <xf numFmtId="173" fontId="6" fillId="2" borderId="3" xfId="1" applyNumberFormat="1" applyFont="1" applyFill="1" applyBorder="1" applyAlignment="1" applyProtection="1">
      <alignment vertical="top" wrapText="1"/>
      <protection hidden="1"/>
    </xf>
    <xf numFmtId="173" fontId="15" fillId="2" borderId="3" xfId="1" applyNumberFormat="1" applyFont="1" applyFill="1" applyBorder="1" applyAlignment="1" applyProtection="1">
      <alignment vertical="top" wrapText="1"/>
      <protection hidden="1"/>
    </xf>
    <xf numFmtId="173" fontId="16" fillId="2" borderId="3" xfId="1" applyNumberFormat="1" applyFont="1" applyFill="1" applyBorder="1" applyAlignment="1" applyProtection="1">
      <alignment vertical="top" wrapText="1"/>
      <protection hidden="1"/>
    </xf>
  </cellXfs>
  <cellStyles count="50">
    <cellStyle name="Денежный 2" xfId="7"/>
    <cellStyle name="Денежный 3" xfId="8"/>
    <cellStyle name="Обычный" xfId="0" builtinId="0"/>
    <cellStyle name="Обычный 10" xfId="47"/>
    <cellStyle name="Обычный 11" xfId="48"/>
    <cellStyle name="Обычный 12" xfId="49"/>
    <cellStyle name="Обычный 13" xfId="9"/>
    <cellStyle name="Обычный 2" xfId="2"/>
    <cellStyle name="Обычный 2 10" xfId="10"/>
    <cellStyle name="Обычный 2 11" xfId="11"/>
    <cellStyle name="Обычный 2 12" xfId="12"/>
    <cellStyle name="Обычный 2 13" xfId="13"/>
    <cellStyle name="Обычный 2 14" xfId="14"/>
    <cellStyle name="Обычный 2 15" xfId="15"/>
    <cellStyle name="Обычный 2 16" xfId="16"/>
    <cellStyle name="Обычный 2 17" xfId="17"/>
    <cellStyle name="Обычный 2 18" xfId="18"/>
    <cellStyle name="Обычный 2 19" xfId="19"/>
    <cellStyle name="Обычный 2 2" xfId="20"/>
    <cellStyle name="Обычный 2 2 2" xfId="21"/>
    <cellStyle name="Обычный 2 20" xfId="22"/>
    <cellStyle name="Обычный 2 21" xfId="23"/>
    <cellStyle name="Обычный 2 22" xfId="24"/>
    <cellStyle name="Обычный 2 23" xfId="25"/>
    <cellStyle name="Обычный 2 24" xfId="26"/>
    <cellStyle name="Обычный 2 25" xfId="27"/>
    <cellStyle name="Обычный 2 26" xfId="28"/>
    <cellStyle name="Обычный 2 27" xfId="29"/>
    <cellStyle name="Обычный 2 3" xfId="30"/>
    <cellStyle name="Обычный 2 4" xfId="31"/>
    <cellStyle name="Обычный 2 5" xfId="32"/>
    <cellStyle name="Обычный 2 6" xfId="33"/>
    <cellStyle name="Обычный 2 7" xfId="34"/>
    <cellStyle name="Обычный 2 8" xfId="35"/>
    <cellStyle name="Обычный 2 9" xfId="36"/>
    <cellStyle name="Обычный 3" xfId="4"/>
    <cellStyle name="Обычный 3 2" xfId="37"/>
    <cellStyle name="Обычный 4" xfId="38"/>
    <cellStyle name="Обычный 5" xfId="39"/>
    <cellStyle name="Обычный 6" xfId="40"/>
    <cellStyle name="Обычный 7" xfId="41"/>
    <cellStyle name="Обычный 8" xfId="42"/>
    <cellStyle name="Обычный 9" xfId="43"/>
    <cellStyle name="Обычный_Tmp1" xfId="1"/>
    <cellStyle name="Обычный_Tmp1 2" xfId="3"/>
    <cellStyle name="Процентный 2" xfId="44"/>
    <cellStyle name="Финансовый 2" xfId="45"/>
    <cellStyle name="Финансовый 3" xfId="5"/>
    <cellStyle name="Финансовый 4" xfId="6"/>
    <cellStyle name="Финансовый 5" xfId="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activeX1.xml><?xml version="1.0" encoding="utf-8"?>
<ax:ocx xmlns:ax="http://schemas.microsoft.com/office/2006/activeX" xmlns:r="http://schemas.openxmlformats.org/officeDocument/2006/relationships" ax:classid="{8BD21D6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6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6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6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6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6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457200</xdr:colOff>
          <xdr:row>0</xdr:row>
          <xdr:rowOff>38100</xdr:rowOff>
        </xdr:from>
        <xdr:to>
          <xdr:col>32</xdr:col>
          <xdr:colOff>60960</xdr:colOff>
          <xdr:row>2</xdr:row>
          <xdr:rowOff>45720</xdr:rowOff>
        </xdr:to>
        <xdr:sp macro="" textlink="">
          <xdr:nvSpPr>
            <xdr:cNvPr id="1025" name="ToggleButton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1</xdr:row>
          <xdr:rowOff>0</xdr:rowOff>
        </xdr:from>
        <xdr:to>
          <xdr:col>28</xdr:col>
          <xdr:colOff>510540</xdr:colOff>
          <xdr:row>2</xdr:row>
          <xdr:rowOff>7620</xdr:rowOff>
        </xdr:to>
        <xdr:sp macro="" textlink="">
          <xdr:nvSpPr>
            <xdr:cNvPr id="2049" name="ToggleButton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457200</xdr:colOff>
          <xdr:row>0</xdr:row>
          <xdr:rowOff>38100</xdr:rowOff>
        </xdr:from>
        <xdr:to>
          <xdr:col>32</xdr:col>
          <xdr:colOff>60960</xdr:colOff>
          <xdr:row>2</xdr:row>
          <xdr:rowOff>45720</xdr:rowOff>
        </xdr:to>
        <xdr:sp macro="" textlink="">
          <xdr:nvSpPr>
            <xdr:cNvPr id="6147" name="ToggleButton1" hidden="1">
              <a:extLst>
                <a:ext uri="{63B3BB69-23CF-44E3-9099-C40C66FF867C}">
                  <a14:compatExt spid="_x0000_s61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1</xdr:row>
          <xdr:rowOff>0</xdr:rowOff>
        </xdr:from>
        <xdr:to>
          <xdr:col>28</xdr:col>
          <xdr:colOff>510540</xdr:colOff>
          <xdr:row>2</xdr:row>
          <xdr:rowOff>7620</xdr:rowOff>
        </xdr:to>
        <xdr:sp macro="" textlink="">
          <xdr:nvSpPr>
            <xdr:cNvPr id="7171" name="ToggleButton1" hidden="1">
              <a:extLst>
                <a:ext uri="{63B3BB69-23CF-44E3-9099-C40C66FF867C}">
                  <a14:compatExt spid="_x0000_s71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480060</xdr:colOff>
          <xdr:row>0</xdr:row>
          <xdr:rowOff>0</xdr:rowOff>
        </xdr:from>
        <xdr:to>
          <xdr:col>51</xdr:col>
          <xdr:colOff>601980</xdr:colOff>
          <xdr:row>2</xdr:row>
          <xdr:rowOff>0</xdr:rowOff>
        </xdr:to>
        <xdr:sp macro="" textlink="">
          <xdr:nvSpPr>
            <xdr:cNvPr id="5122" name="ToggleButton1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480060</xdr:colOff>
          <xdr:row>0</xdr:row>
          <xdr:rowOff>0</xdr:rowOff>
        </xdr:from>
        <xdr:to>
          <xdr:col>51</xdr:col>
          <xdr:colOff>601980</xdr:colOff>
          <xdr:row>2</xdr:row>
          <xdr:rowOff>0</xdr:rowOff>
        </xdr:to>
        <xdr:sp macro="" textlink="">
          <xdr:nvSpPr>
            <xdr:cNvPr id="8195" name="ToggleButton1" hidden="1">
              <a:extLst>
                <a:ext uri="{63B3BB69-23CF-44E3-9099-C40C66FF867C}">
                  <a14:compatExt spid="_x0000_s81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72;&#1073;&#1086;&#1095;&#1080;&#1081;%20&#1089;&#1090;&#1086;&#1083;%2008.10.2014/&#1055;&#1056;&#1054;&#1045;&#1050;&#1058;%20N/&#1055;&#1088;&#1086;&#1077;&#1082;&#1090;%20&#1073;&#1102;&#1076;&#1078;&#1077;&#1090;&#1072;%20%20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5%20&#1056;&#1077;&#1096;&#1077;&#1085;&#1080;&#1077;%20&#1087;&#1088;&#1086;&#1077;&#1082;&#1090;%20&#1073;&#1102;&#1076;&#1078;&#1077;&#1090;%20&#1085;&#1072;%202022%20&#1075;%201%20&#1095;&#1090;&#1077;&#1085;&#1080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 по учрежд"/>
      <sheetName val="Штатное расписание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Расш расходов по прочим КБК"/>
      <sheetName val="Свод"/>
      <sheetName val="Отчеты"/>
      <sheetName val="Cm"/>
      <sheetName val="ПФХД"/>
      <sheetName val="Смета"/>
      <sheetName val="Ведомст"/>
      <sheetName val="Функц"/>
      <sheetName val="список"/>
      <sheetName val="исход"/>
      <sheetName val="СП"/>
      <sheetName val="СС"/>
      <sheetName val="СВ"/>
      <sheetName val="СФ"/>
      <sheetName val="Анализ"/>
      <sheetName val="ИсхДан"/>
      <sheetName val="Ведом"/>
      <sheetName val="Функц (2)"/>
      <sheetName val="ВедомПлП"/>
      <sheetName val="Функц ПлП"/>
      <sheetName val="источники"/>
      <sheetName val="ПрогрЗаимств"/>
      <sheetName val="РЦП"/>
      <sheetName val="РЦП ПлП"/>
      <sheetName val="ГРБС"/>
      <sheetName val="ФКР"/>
      <sheetName val="КЦСР"/>
      <sheetName val="КВР"/>
      <sheetName val="СВ (2)"/>
      <sheetName val="СФ (2)"/>
      <sheetName val="СРЦП"/>
      <sheetName val="ЭКР"/>
      <sheetName val="СубКОСГУ"/>
      <sheetName val="ТипСр"/>
    </sheetNames>
    <sheetDataSet>
      <sheetData sheetId="0">
        <row r="2">
          <cell r="B2">
            <v>939</v>
          </cell>
        </row>
      </sheetData>
      <sheetData sheetId="1">
        <row r="14">
          <cell r="B14" t="str">
            <v xml:space="preserve"> 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1">
          <cell r="B1" t="str">
            <v>СубКОСГУ</v>
          </cell>
          <cell r="E1">
            <v>323</v>
          </cell>
        </row>
        <row r="2">
          <cell r="A2" t="str">
            <v>-</v>
          </cell>
          <cell r="B2" t="str">
            <v>-</v>
          </cell>
          <cell r="C2" t="str">
            <v>01.10.00.</v>
          </cell>
          <cell r="D2">
            <v>323</v>
          </cell>
          <cell r="E2">
            <v>324</v>
          </cell>
        </row>
        <row r="3">
          <cell r="A3">
            <v>241</v>
          </cell>
          <cell r="B3" t="str">
            <v>055,0</v>
          </cell>
          <cell r="C3" t="str">
            <v>01.20.00.</v>
          </cell>
          <cell r="D3">
            <v>324</v>
          </cell>
          <cell r="E3">
            <v>325</v>
          </cell>
        </row>
        <row r="4">
          <cell r="A4">
            <v>211</v>
          </cell>
          <cell r="B4" t="str">
            <v>046,0</v>
          </cell>
          <cell r="C4" t="str">
            <v>01.30.00.</v>
          </cell>
          <cell r="D4">
            <v>325</v>
          </cell>
          <cell r="E4">
            <v>326</v>
          </cell>
        </row>
        <row r="5">
          <cell r="A5">
            <v>212</v>
          </cell>
          <cell r="B5" t="str">
            <v>047,0</v>
          </cell>
          <cell r="C5" t="str">
            <v>01.40.00.</v>
          </cell>
          <cell r="D5">
            <v>326</v>
          </cell>
          <cell r="E5">
            <v>327</v>
          </cell>
        </row>
        <row r="6">
          <cell r="A6">
            <v>213</v>
          </cell>
          <cell r="B6" t="str">
            <v>048,01</v>
          </cell>
          <cell r="C6" t="str">
            <v>01.50.00.</v>
          </cell>
          <cell r="D6">
            <v>327</v>
          </cell>
          <cell r="E6">
            <v>328</v>
          </cell>
        </row>
        <row r="7">
          <cell r="A7">
            <v>221</v>
          </cell>
          <cell r="B7" t="str">
            <v>048,02</v>
          </cell>
          <cell r="C7" t="str">
            <v>01.60.00.</v>
          </cell>
          <cell r="D7">
            <v>328</v>
          </cell>
          <cell r="E7">
            <v>329</v>
          </cell>
        </row>
        <row r="8">
          <cell r="A8">
            <v>222</v>
          </cell>
          <cell r="B8" t="str">
            <v>048,03</v>
          </cell>
          <cell r="C8" t="str">
            <v>01.70.00.</v>
          </cell>
          <cell r="D8">
            <v>329</v>
          </cell>
          <cell r="E8">
            <v>331</v>
          </cell>
        </row>
        <row r="9">
          <cell r="A9">
            <v>223</v>
          </cell>
          <cell r="B9" t="str">
            <v>048,04</v>
          </cell>
          <cell r="D9">
            <v>331</v>
          </cell>
          <cell r="E9">
            <v>332</v>
          </cell>
        </row>
        <row r="10">
          <cell r="A10">
            <v>224</v>
          </cell>
          <cell r="B10" t="str">
            <v>048,05</v>
          </cell>
          <cell r="D10">
            <v>332</v>
          </cell>
          <cell r="E10">
            <v>531</v>
          </cell>
        </row>
        <row r="11">
          <cell r="A11">
            <v>225</v>
          </cell>
          <cell r="B11" t="str">
            <v>048,06</v>
          </cell>
          <cell r="D11">
            <v>531</v>
          </cell>
          <cell r="E11">
            <v>532</v>
          </cell>
        </row>
        <row r="12">
          <cell r="A12">
            <v>226</v>
          </cell>
          <cell r="B12" t="str">
            <v>048,07</v>
          </cell>
          <cell r="D12">
            <v>532</v>
          </cell>
          <cell r="E12">
            <v>922</v>
          </cell>
        </row>
        <row r="13">
          <cell r="A13">
            <v>231</v>
          </cell>
          <cell r="B13" t="str">
            <v>048,08</v>
          </cell>
          <cell r="D13">
            <v>922</v>
          </cell>
          <cell r="E13">
            <v>938</v>
          </cell>
        </row>
        <row r="14">
          <cell r="A14">
            <v>242</v>
          </cell>
          <cell r="B14" t="str">
            <v>048,09</v>
          </cell>
          <cell r="D14">
            <v>938</v>
          </cell>
          <cell r="E14">
            <v>938</v>
          </cell>
        </row>
        <row r="15">
          <cell r="A15">
            <v>251</v>
          </cell>
          <cell r="B15" t="str">
            <v>048,10</v>
          </cell>
          <cell r="D15">
            <v>939</v>
          </cell>
          <cell r="E15">
            <v>938</v>
          </cell>
        </row>
        <row r="16">
          <cell r="A16">
            <v>261</v>
          </cell>
          <cell r="B16" t="str">
            <v>048,11</v>
          </cell>
          <cell r="D16">
            <v>979</v>
          </cell>
          <cell r="E16">
            <v>938</v>
          </cell>
        </row>
        <row r="17">
          <cell r="A17">
            <v>262</v>
          </cell>
          <cell r="B17" t="str">
            <v>048,12</v>
          </cell>
          <cell r="E17">
            <v>938</v>
          </cell>
        </row>
        <row r="18">
          <cell r="A18">
            <v>263</v>
          </cell>
          <cell r="E18">
            <v>939</v>
          </cell>
        </row>
        <row r="19">
          <cell r="A19">
            <v>290</v>
          </cell>
          <cell r="E19">
            <v>939</v>
          </cell>
        </row>
        <row r="20">
          <cell r="A20">
            <v>310</v>
          </cell>
          <cell r="E20">
            <v>939</v>
          </cell>
        </row>
        <row r="21">
          <cell r="A21">
            <v>340</v>
          </cell>
          <cell r="E21">
            <v>939</v>
          </cell>
        </row>
        <row r="22">
          <cell r="E22">
            <v>939</v>
          </cell>
        </row>
        <row r="23">
          <cell r="E23">
            <v>979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шение"/>
      <sheetName val="Приложение 1"/>
      <sheetName val="Приложение 2"/>
      <sheetName val="Приложение 3"/>
      <sheetName val="Прил 4 Ведом стр-ра расходов"/>
      <sheetName val="Прил5Распр бюджет. ассигнований"/>
      <sheetName val="Приложение 6 бюджет"/>
      <sheetName val="Приложение 7 бюджет"/>
      <sheetName val="Прил8Источ внутр финансирования"/>
      <sheetName val="Приложение 9 бюджет"/>
      <sheetName val="Приложение 10 бюджет"/>
      <sheetName val="Прил 11 муниц. программ 2020"/>
      <sheetName val="Прил12 муниц. программ 2021-2"/>
      <sheetName val="Приложение 13 бюджет"/>
      <sheetName val="Лист1"/>
    </sheetNames>
    <sheetDataSet>
      <sheetData sheetId="0"/>
      <sheetData sheetId="1">
        <row r="30">
          <cell r="B30" t="str">
            <v>1 17 01050 10 0000 180</v>
          </cell>
          <cell r="C30" t="str">
            <v>Невыясненные поступления, зачисляемые в бюджеты сельских поселений</v>
          </cell>
        </row>
        <row r="31">
          <cell r="C31" t="str">
            <v>Прочие неналоговые доходы бюджетов сельских поселений</v>
          </cell>
        </row>
      </sheetData>
      <sheetData sheetId="2"/>
      <sheetData sheetId="3"/>
      <sheetData sheetId="4">
        <row r="35">
          <cell r="F35">
            <v>474.25199999999995</v>
          </cell>
        </row>
        <row r="51">
          <cell r="F51">
            <v>50</v>
          </cell>
        </row>
        <row r="69">
          <cell r="F69">
            <v>473.84</v>
          </cell>
        </row>
        <row r="79">
          <cell r="F79">
            <v>3901.95</v>
          </cell>
        </row>
      </sheetData>
      <sheetData sheetId="5"/>
      <sheetData sheetId="6">
        <row r="35">
          <cell r="F35">
            <v>488.76</v>
          </cell>
        </row>
        <row r="44">
          <cell r="F44">
            <v>15</v>
          </cell>
          <cell r="H44">
            <v>15</v>
          </cell>
        </row>
        <row r="79">
          <cell r="F79">
            <v>3934.63</v>
          </cell>
        </row>
        <row r="80">
          <cell r="H80">
            <v>3871.46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2.bin"/><Relationship Id="rId6" Type="http://schemas.openxmlformats.org/officeDocument/2006/relationships/comments" Target="../comments5.xml"/><Relationship Id="rId5" Type="http://schemas.openxmlformats.org/officeDocument/2006/relationships/image" Target="../media/image5.emf"/><Relationship Id="rId4" Type="http://schemas.openxmlformats.org/officeDocument/2006/relationships/control" Target="../activeX/activeX5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3.bin"/><Relationship Id="rId6" Type="http://schemas.openxmlformats.org/officeDocument/2006/relationships/comments" Target="../comments6.xml"/><Relationship Id="rId5" Type="http://schemas.openxmlformats.org/officeDocument/2006/relationships/image" Target="../media/image6.emf"/><Relationship Id="rId4" Type="http://schemas.openxmlformats.org/officeDocument/2006/relationships/control" Target="../activeX/activeX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comments" Target="../comments1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Relationship Id="rId6" Type="http://schemas.openxmlformats.org/officeDocument/2006/relationships/comments" Target="../comments2.xml"/><Relationship Id="rId5" Type="http://schemas.openxmlformats.org/officeDocument/2006/relationships/image" Target="../media/image2.emf"/><Relationship Id="rId4" Type="http://schemas.openxmlformats.org/officeDocument/2006/relationships/control" Target="../activeX/activeX2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Relationship Id="rId6" Type="http://schemas.openxmlformats.org/officeDocument/2006/relationships/comments" Target="../comments3.xml"/><Relationship Id="rId5" Type="http://schemas.openxmlformats.org/officeDocument/2006/relationships/image" Target="../media/image3.emf"/><Relationship Id="rId4" Type="http://schemas.openxmlformats.org/officeDocument/2006/relationships/control" Target="../activeX/activeX3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Relationship Id="rId6" Type="http://schemas.openxmlformats.org/officeDocument/2006/relationships/comments" Target="../comments4.xml"/><Relationship Id="rId5" Type="http://schemas.openxmlformats.org/officeDocument/2006/relationships/image" Target="../media/image4.emf"/><Relationship Id="rId4" Type="http://schemas.openxmlformats.org/officeDocument/2006/relationships/control" Target="../activeX/activeX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5"/>
  <sheetViews>
    <sheetView topLeftCell="A60" workbookViewId="0">
      <selection activeCell="A62" sqref="A62:D62"/>
    </sheetView>
  </sheetViews>
  <sheetFormatPr defaultRowHeight="14.4" x14ac:dyDescent="0.3"/>
  <cols>
    <col min="1" max="1" width="39.6640625" style="158" customWidth="1"/>
    <col min="2" max="2" width="25.6640625" style="158" customWidth="1"/>
    <col min="3" max="3" width="12.5546875" style="158" customWidth="1"/>
    <col min="4" max="4" width="11.5546875" style="158" customWidth="1"/>
    <col min="5" max="5" width="14.109375" style="158" customWidth="1"/>
    <col min="6" max="6" width="13.109375" style="158" customWidth="1"/>
    <col min="7" max="7" width="10.6640625" style="158" customWidth="1"/>
    <col min="8" max="16384" width="8.88671875" style="158"/>
  </cols>
  <sheetData>
    <row r="1" spans="1:7" ht="16.8" hidden="1" x14ac:dyDescent="0.3">
      <c r="A1" s="155" t="s">
        <v>91</v>
      </c>
      <c r="B1" s="156"/>
      <c r="C1" s="157"/>
      <c r="D1" s="157"/>
      <c r="E1" s="157"/>
      <c r="F1" s="157"/>
      <c r="G1" s="157"/>
    </row>
    <row r="2" spans="1:7" ht="117.6" x14ac:dyDescent="0.3">
      <c r="A2" s="155" t="s">
        <v>92</v>
      </c>
      <c r="B2" s="156"/>
      <c r="C2" s="159" t="s">
        <v>93</v>
      </c>
      <c r="D2" s="157"/>
      <c r="E2" s="157"/>
      <c r="F2" s="157"/>
      <c r="G2" s="157"/>
    </row>
    <row r="3" spans="1:7" ht="18" customHeight="1" x14ac:dyDescent="0.3">
      <c r="A3" s="160"/>
      <c r="C3" s="157"/>
      <c r="D3" s="157"/>
      <c r="E3" s="157"/>
      <c r="F3" s="157"/>
      <c r="G3" s="157"/>
    </row>
    <row r="4" spans="1:7" ht="24" customHeight="1" x14ac:dyDescent="0.3">
      <c r="A4" s="155" t="s">
        <v>94</v>
      </c>
      <c r="B4" s="161"/>
      <c r="C4" s="157"/>
      <c r="D4" s="157"/>
      <c r="E4" s="157"/>
      <c r="F4" s="157"/>
      <c r="G4" s="157"/>
    </row>
    <row r="5" spans="1:7" ht="4.2" customHeight="1" x14ac:dyDescent="0.3">
      <c r="A5" s="162"/>
      <c r="B5" s="157"/>
      <c r="C5" s="157"/>
      <c r="D5" s="157"/>
      <c r="E5" s="157"/>
      <c r="F5" s="157"/>
      <c r="G5" s="157"/>
    </row>
    <row r="6" spans="1:7" ht="85.8" customHeight="1" x14ac:dyDescent="0.3">
      <c r="A6" s="162" t="s">
        <v>95</v>
      </c>
      <c r="B6" s="157"/>
      <c r="C6" s="157"/>
      <c r="D6" s="157"/>
      <c r="E6" s="157"/>
      <c r="F6" s="157"/>
      <c r="G6" s="157"/>
    </row>
    <row r="7" spans="1:7" ht="17.399999999999999" customHeight="1" x14ac:dyDescent="0.3">
      <c r="A7" s="163"/>
      <c r="B7" s="157"/>
      <c r="C7" s="157"/>
      <c r="D7" s="157"/>
      <c r="E7" s="157"/>
      <c r="F7" s="157"/>
      <c r="G7" s="157"/>
    </row>
    <row r="8" spans="1:7" ht="66.599999999999994" customHeight="1" x14ac:dyDescent="0.3">
      <c r="A8" s="239" t="s">
        <v>96</v>
      </c>
      <c r="B8" s="240"/>
      <c r="C8" s="240"/>
      <c r="D8" s="240"/>
      <c r="E8" s="157"/>
      <c r="F8" s="157"/>
      <c r="G8" s="157"/>
    </row>
    <row r="9" spans="1:7" ht="18.600000000000001" customHeight="1" x14ac:dyDescent="0.3">
      <c r="A9" s="227" t="s">
        <v>97</v>
      </c>
      <c r="B9" s="228"/>
      <c r="C9" s="228"/>
      <c r="D9" s="228"/>
      <c r="E9" s="157"/>
      <c r="F9" s="157"/>
      <c r="G9" s="157"/>
    </row>
    <row r="10" spans="1:7" ht="17.399999999999999" customHeight="1" x14ac:dyDescent="0.3">
      <c r="A10" s="239" t="s">
        <v>98</v>
      </c>
      <c r="B10" s="240"/>
      <c r="C10" s="240"/>
      <c r="D10" s="240"/>
      <c r="E10" s="157"/>
      <c r="F10" s="157"/>
      <c r="G10" s="157"/>
    </row>
    <row r="11" spans="1:7" ht="15.6" x14ac:dyDescent="0.3">
      <c r="A11" s="245" t="s">
        <v>99</v>
      </c>
      <c r="B11" s="246"/>
      <c r="C11" s="165">
        <f>'Приложение 3'!C10</f>
        <v>36670.665999999997</v>
      </c>
      <c r="D11" s="157" t="s">
        <v>100</v>
      </c>
      <c r="E11" s="157"/>
      <c r="F11" s="157"/>
      <c r="G11" s="157"/>
    </row>
    <row r="12" spans="1:7" ht="15.6" x14ac:dyDescent="0.3">
      <c r="A12" s="245" t="s">
        <v>101</v>
      </c>
      <c r="B12" s="246"/>
      <c r="C12" s="165">
        <f>'Прил 4 Ведом 22'!F97</f>
        <v>36670.665999999997</v>
      </c>
      <c r="D12" s="157" t="s">
        <v>100</v>
      </c>
      <c r="E12" s="157"/>
      <c r="F12" s="157"/>
      <c r="G12" s="157"/>
    </row>
    <row r="13" spans="1:7" ht="15.6" x14ac:dyDescent="0.3">
      <c r="A13" s="245" t="s">
        <v>102</v>
      </c>
      <c r="B13" s="246"/>
      <c r="C13" s="165">
        <f>C12-C11</f>
        <v>0</v>
      </c>
      <c r="D13" s="157" t="s">
        <v>100</v>
      </c>
      <c r="E13" s="157"/>
      <c r="F13" s="157"/>
      <c r="G13" s="157"/>
    </row>
    <row r="14" spans="1:7" ht="17.399999999999999" customHeight="1" x14ac:dyDescent="0.3">
      <c r="A14" s="239" t="s">
        <v>103</v>
      </c>
      <c r="B14" s="240"/>
      <c r="C14" s="240"/>
      <c r="D14" s="240"/>
      <c r="E14" s="157"/>
      <c r="F14" s="157"/>
      <c r="G14" s="157"/>
    </row>
    <row r="15" spans="1:7" x14ac:dyDescent="0.3">
      <c r="A15" s="239" t="s">
        <v>104</v>
      </c>
      <c r="B15" s="240"/>
      <c r="C15" s="166">
        <f>'Приложение 3'!D10</f>
        <v>35535.788999999997</v>
      </c>
      <c r="D15" s="157" t="s">
        <v>100</v>
      </c>
      <c r="E15" s="157"/>
      <c r="F15" s="157"/>
      <c r="G15" s="157"/>
    </row>
    <row r="16" spans="1:7" x14ac:dyDescent="0.3">
      <c r="A16" s="239" t="s">
        <v>105</v>
      </c>
      <c r="B16" s="240"/>
      <c r="C16" s="166">
        <f>'Прил 6 Ведом 23-24'!F82</f>
        <v>35535.789000000004</v>
      </c>
      <c r="D16" s="157" t="s">
        <v>100</v>
      </c>
      <c r="E16" s="157"/>
      <c r="F16" s="157"/>
      <c r="G16" s="157"/>
    </row>
    <row r="17" spans="1:7" x14ac:dyDescent="0.3">
      <c r="A17" s="239" t="s">
        <v>106</v>
      </c>
      <c r="B17" s="240"/>
      <c r="C17" s="166">
        <v>0</v>
      </c>
      <c r="D17" s="157" t="s">
        <v>100</v>
      </c>
      <c r="E17" s="157"/>
      <c r="F17" s="157"/>
      <c r="G17" s="157"/>
    </row>
    <row r="18" spans="1:7" ht="18" customHeight="1" x14ac:dyDescent="0.3">
      <c r="A18" s="239" t="s">
        <v>107</v>
      </c>
      <c r="B18" s="240"/>
      <c r="C18" s="240"/>
      <c r="D18" s="240"/>
      <c r="E18" s="157"/>
      <c r="F18" s="157"/>
      <c r="G18" s="157"/>
    </row>
    <row r="19" spans="1:7" x14ac:dyDescent="0.3">
      <c r="A19" s="239" t="s">
        <v>104</v>
      </c>
      <c r="B19" s="240"/>
      <c r="C19" s="166">
        <f>'Приложение 3'!E10</f>
        <v>37713.896000000001</v>
      </c>
      <c r="D19" s="157" t="s">
        <v>100</v>
      </c>
      <c r="E19" s="157"/>
      <c r="F19" s="157"/>
      <c r="G19" s="157"/>
    </row>
    <row r="20" spans="1:7" x14ac:dyDescent="0.3">
      <c r="A20" s="239" t="s">
        <v>105</v>
      </c>
      <c r="B20" s="240"/>
      <c r="C20" s="166">
        <f>'Прил 6 Ведом 23-24'!H82</f>
        <v>37713.896000000001</v>
      </c>
      <c r="D20" s="157" t="s">
        <v>100</v>
      </c>
      <c r="E20" s="157"/>
      <c r="F20" s="157"/>
      <c r="G20" s="157"/>
    </row>
    <row r="21" spans="1:7" x14ac:dyDescent="0.3">
      <c r="A21" s="239" t="s">
        <v>106</v>
      </c>
      <c r="B21" s="240"/>
      <c r="C21" s="167">
        <v>0</v>
      </c>
      <c r="D21" s="157" t="s">
        <v>100</v>
      </c>
      <c r="E21" s="157"/>
      <c r="F21" s="157"/>
      <c r="G21" s="157"/>
    </row>
    <row r="22" spans="1:7" x14ac:dyDescent="0.3">
      <c r="A22" s="227" t="s">
        <v>108</v>
      </c>
      <c r="B22" s="228"/>
      <c r="C22" s="228"/>
      <c r="D22" s="228"/>
      <c r="E22" s="157"/>
      <c r="F22" s="157"/>
      <c r="G22" s="157"/>
    </row>
    <row r="23" spans="1:7" x14ac:dyDescent="0.3">
      <c r="A23" s="239" t="s">
        <v>109</v>
      </c>
      <c r="B23" s="240"/>
      <c r="C23" s="240"/>
      <c r="D23" s="240"/>
      <c r="E23" s="157"/>
      <c r="F23" s="157"/>
      <c r="G23" s="157"/>
    </row>
    <row r="24" spans="1:7" ht="15.6" customHeight="1" x14ac:dyDescent="0.3">
      <c r="A24" s="239" t="s">
        <v>110</v>
      </c>
      <c r="B24" s="239"/>
      <c r="C24" s="165">
        <f>'Прил 6 Ведом 23-24'!F81</f>
        <v>888.39700000000005</v>
      </c>
      <c r="D24" s="157" t="s">
        <v>100</v>
      </c>
      <c r="E24" s="157"/>
      <c r="F24" s="157"/>
      <c r="G24" s="157"/>
    </row>
    <row r="25" spans="1:7" ht="15.6" customHeight="1" x14ac:dyDescent="0.3">
      <c r="A25" s="239" t="s">
        <v>111</v>
      </c>
      <c r="B25" s="239"/>
      <c r="C25" s="165">
        <f>'Прил 6 Ведом 23-24'!H81</f>
        <v>1785.703</v>
      </c>
      <c r="D25" s="157" t="s">
        <v>100</v>
      </c>
      <c r="E25" s="157"/>
      <c r="F25" s="157"/>
      <c r="G25" s="157"/>
    </row>
    <row r="26" spans="1:7" ht="15.6" customHeight="1" x14ac:dyDescent="0.3">
      <c r="A26" s="227" t="s">
        <v>112</v>
      </c>
      <c r="B26" s="228"/>
      <c r="C26" s="228"/>
      <c r="D26" s="228"/>
      <c r="E26" s="157"/>
      <c r="F26" s="157"/>
      <c r="G26" s="157"/>
    </row>
    <row r="27" spans="1:7" ht="34.799999999999997" customHeight="1" x14ac:dyDescent="0.3">
      <c r="A27" s="239" t="s">
        <v>113</v>
      </c>
      <c r="B27" s="240"/>
      <c r="C27" s="240"/>
      <c r="D27" s="240"/>
      <c r="E27" s="157"/>
      <c r="F27" s="157"/>
      <c r="G27" s="157"/>
    </row>
    <row r="28" spans="1:7" ht="15.6" customHeight="1" x14ac:dyDescent="0.3">
      <c r="A28" s="239" t="s">
        <v>114</v>
      </c>
      <c r="B28" s="239"/>
      <c r="C28" s="165">
        <f>'Прил 4 Ведом 22'!F91</f>
        <v>219.292</v>
      </c>
      <c r="D28" s="157" t="s">
        <v>100</v>
      </c>
      <c r="E28" s="157"/>
      <c r="F28" s="157"/>
      <c r="G28" s="157"/>
    </row>
    <row r="29" spans="1:7" ht="15.6" customHeight="1" x14ac:dyDescent="0.3">
      <c r="A29" s="239" t="s">
        <v>110</v>
      </c>
      <c r="B29" s="239"/>
      <c r="C29" s="165">
        <f>'Прил 6 Ведом 23-24'!F75</f>
        <v>219.292</v>
      </c>
      <c r="D29" s="157" t="s">
        <v>100</v>
      </c>
      <c r="E29" s="157"/>
      <c r="F29" s="157"/>
      <c r="G29" s="157"/>
    </row>
    <row r="30" spans="1:7" ht="15.6" customHeight="1" x14ac:dyDescent="0.3">
      <c r="A30" s="239" t="s">
        <v>111</v>
      </c>
      <c r="B30" s="239"/>
      <c r="C30" s="165">
        <f>'Прил 6 Ведом 23-24'!H75</f>
        <v>219.292</v>
      </c>
      <c r="D30" s="157" t="s">
        <v>100</v>
      </c>
      <c r="E30" s="157"/>
      <c r="F30" s="157"/>
      <c r="G30" s="157"/>
    </row>
    <row r="31" spans="1:7" ht="18.600000000000001" customHeight="1" x14ac:dyDescent="0.3">
      <c r="A31" s="227" t="s">
        <v>115</v>
      </c>
      <c r="B31" s="228"/>
      <c r="C31" s="228"/>
      <c r="D31" s="228"/>
      <c r="E31" s="157"/>
      <c r="F31" s="157"/>
      <c r="G31" s="157"/>
    </row>
    <row r="32" spans="1:7" ht="17.399999999999999" customHeight="1" x14ac:dyDescent="0.3">
      <c r="A32" s="242" t="s">
        <v>116</v>
      </c>
      <c r="B32" s="242"/>
      <c r="C32" s="242"/>
      <c r="D32" s="242"/>
      <c r="E32" s="157"/>
      <c r="F32" s="157"/>
      <c r="G32" s="157"/>
    </row>
    <row r="33" spans="1:7" ht="14.4" customHeight="1" x14ac:dyDescent="0.3">
      <c r="A33" s="239" t="s">
        <v>117</v>
      </c>
      <c r="B33" s="239"/>
      <c r="C33" s="167">
        <f>'Приложение 3'!C20+'Приложение 3'!C21</f>
        <v>2473.81</v>
      </c>
      <c r="D33" s="157" t="s">
        <v>100</v>
      </c>
      <c r="E33" s="157"/>
      <c r="F33" s="157"/>
      <c r="G33" s="157"/>
    </row>
    <row r="34" spans="1:7" x14ac:dyDescent="0.3">
      <c r="A34" s="239" t="s">
        <v>118</v>
      </c>
      <c r="B34" s="240"/>
      <c r="C34" s="167">
        <f>'Приложение 3'!D20+'Приложение 3'!D21</f>
        <v>0</v>
      </c>
      <c r="D34" s="157" t="s">
        <v>100</v>
      </c>
      <c r="E34" s="157"/>
      <c r="F34" s="157"/>
      <c r="G34" s="157"/>
    </row>
    <row r="35" spans="1:7" x14ac:dyDescent="0.3">
      <c r="A35" s="239" t="s">
        <v>119</v>
      </c>
      <c r="B35" s="240"/>
      <c r="C35" s="167">
        <f>'Приложение 3'!E20+'Приложение 3'!E21</f>
        <v>1999.91</v>
      </c>
      <c r="D35" s="157" t="s">
        <v>100</v>
      </c>
      <c r="E35" s="157"/>
      <c r="F35" s="157"/>
      <c r="G35" s="157"/>
    </row>
    <row r="36" spans="1:7" ht="19.2" customHeight="1" x14ac:dyDescent="0.3">
      <c r="A36" s="242" t="s">
        <v>120</v>
      </c>
      <c r="B36" s="243"/>
      <c r="C36" s="243"/>
      <c r="D36" s="243"/>
      <c r="E36" s="157"/>
      <c r="F36" s="157"/>
      <c r="G36" s="157"/>
    </row>
    <row r="37" spans="1:7" ht="14.4" customHeight="1" x14ac:dyDescent="0.3">
      <c r="A37" s="239" t="s">
        <v>117</v>
      </c>
      <c r="B37" s="239"/>
      <c r="C37" s="167">
        <f>'Приложение 3'!C18</f>
        <v>14515.054</v>
      </c>
      <c r="D37" s="157" t="s">
        <v>100</v>
      </c>
      <c r="E37" s="157"/>
      <c r="F37" s="157"/>
      <c r="G37" s="157"/>
    </row>
    <row r="38" spans="1:7" ht="14.4" customHeight="1" x14ac:dyDescent="0.3">
      <c r="A38" s="239" t="s">
        <v>118</v>
      </c>
      <c r="B38" s="240"/>
      <c r="C38" s="167">
        <f>'Приложение 3'!D18</f>
        <v>12531.739</v>
      </c>
      <c r="D38" s="157" t="s">
        <v>100</v>
      </c>
      <c r="E38" s="157"/>
      <c r="F38" s="157"/>
      <c r="G38" s="157"/>
    </row>
    <row r="39" spans="1:7" ht="14.4" customHeight="1" x14ac:dyDescent="0.3">
      <c r="A39" s="239" t="s">
        <v>119</v>
      </c>
      <c r="B39" s="240"/>
      <c r="C39" s="167">
        <f>'Приложение 3'!E18</f>
        <v>13805.608</v>
      </c>
      <c r="D39" s="157" t="s">
        <v>100</v>
      </c>
      <c r="E39" s="157"/>
      <c r="F39" s="157"/>
      <c r="G39" s="157"/>
    </row>
    <row r="40" spans="1:7" ht="30.6" customHeight="1" x14ac:dyDescent="0.3">
      <c r="A40" s="231" t="s">
        <v>121</v>
      </c>
      <c r="B40" s="232"/>
      <c r="C40" s="232"/>
      <c r="D40" s="232"/>
      <c r="E40" s="157"/>
      <c r="F40" s="157"/>
      <c r="G40" s="157"/>
    </row>
    <row r="41" spans="1:7" ht="14.4" customHeight="1" x14ac:dyDescent="0.3">
      <c r="A41" s="239" t="s">
        <v>117</v>
      </c>
      <c r="B41" s="239"/>
      <c r="C41" s="167">
        <f>'Приложение 3'!C19+'Приложение 3'!C22</f>
        <v>12041.243999999999</v>
      </c>
      <c r="D41" s="157" t="s">
        <v>100</v>
      </c>
      <c r="E41" s="157"/>
      <c r="F41" s="157"/>
      <c r="G41" s="157"/>
    </row>
    <row r="42" spans="1:7" ht="14.4" customHeight="1" x14ac:dyDescent="0.3">
      <c r="A42" s="239" t="s">
        <v>118</v>
      </c>
      <c r="B42" s="240"/>
      <c r="C42" s="167">
        <f>'Приложение 3'!D19+'Приложение 3'!D22</f>
        <v>12531.739</v>
      </c>
      <c r="D42" s="157" t="s">
        <v>100</v>
      </c>
      <c r="E42" s="157"/>
      <c r="F42" s="157"/>
      <c r="G42" s="157"/>
    </row>
    <row r="43" spans="1:7" ht="14.4" customHeight="1" x14ac:dyDescent="0.3">
      <c r="A43" s="239" t="s">
        <v>119</v>
      </c>
      <c r="B43" s="240"/>
      <c r="C43" s="167">
        <f>'Приложение 3'!E19+'Приложение 3'!E22</f>
        <v>11805.698</v>
      </c>
      <c r="D43" s="157" t="s">
        <v>100</v>
      </c>
      <c r="E43" s="157"/>
      <c r="F43" s="157"/>
      <c r="G43" s="157"/>
    </row>
    <row r="44" spans="1:7" ht="21" customHeight="1" x14ac:dyDescent="0.3">
      <c r="A44" s="233" t="s">
        <v>122</v>
      </c>
      <c r="B44" s="234"/>
      <c r="C44" s="234"/>
      <c r="D44" s="234"/>
      <c r="E44" s="157"/>
      <c r="F44" s="157"/>
      <c r="G44" s="157"/>
    </row>
    <row r="45" spans="1:7" ht="47.4" customHeight="1" x14ac:dyDescent="0.3">
      <c r="A45" s="239" t="s">
        <v>315</v>
      </c>
      <c r="B45" s="244"/>
      <c r="C45" s="244"/>
      <c r="D45" s="244"/>
      <c r="E45" s="157"/>
      <c r="F45" s="157"/>
      <c r="G45" s="157"/>
    </row>
    <row r="46" spans="1:7" ht="52.8" customHeight="1" x14ac:dyDescent="0.3">
      <c r="A46" s="239" t="s">
        <v>316</v>
      </c>
      <c r="B46" s="244"/>
      <c r="C46" s="244"/>
      <c r="D46" s="244"/>
      <c r="E46" s="157"/>
      <c r="F46" s="157"/>
      <c r="G46" s="157"/>
    </row>
    <row r="47" spans="1:7" ht="15" customHeight="1" x14ac:dyDescent="0.3">
      <c r="A47" s="227" t="s">
        <v>123</v>
      </c>
      <c r="B47" s="228"/>
      <c r="C47" s="228"/>
      <c r="D47" s="228"/>
      <c r="E47" s="157"/>
      <c r="F47" s="157"/>
      <c r="G47" s="157"/>
    </row>
    <row r="48" spans="1:7" ht="34.200000000000003" customHeight="1" x14ac:dyDescent="0.3">
      <c r="A48" s="229" t="s">
        <v>124</v>
      </c>
      <c r="B48" s="230"/>
      <c r="C48" s="230"/>
      <c r="D48" s="230"/>
      <c r="E48" s="157"/>
      <c r="F48" s="157"/>
      <c r="G48" s="157"/>
    </row>
    <row r="49" spans="1:7" ht="15" customHeight="1" x14ac:dyDescent="0.3">
      <c r="A49" s="239" t="s">
        <v>117</v>
      </c>
      <c r="B49" s="239"/>
      <c r="C49" s="167">
        <f>'[2]Прил 4 Ведом стр-ра расходов'!F51</f>
        <v>50</v>
      </c>
      <c r="D49" s="157" t="s">
        <v>100</v>
      </c>
      <c r="E49" s="157"/>
      <c r="F49" s="157"/>
      <c r="G49" s="157"/>
    </row>
    <row r="50" spans="1:7" ht="14.4" customHeight="1" x14ac:dyDescent="0.3">
      <c r="A50" s="239" t="s">
        <v>118</v>
      </c>
      <c r="B50" s="240"/>
      <c r="C50" s="167">
        <f>'[2]Приложение 6 бюджет'!F44</f>
        <v>15</v>
      </c>
      <c r="D50" s="157" t="s">
        <v>100</v>
      </c>
      <c r="E50" s="157"/>
      <c r="F50" s="157"/>
      <c r="G50" s="157"/>
    </row>
    <row r="51" spans="1:7" ht="14.4" customHeight="1" x14ac:dyDescent="0.3">
      <c r="A51" s="239" t="s">
        <v>119</v>
      </c>
      <c r="B51" s="240"/>
      <c r="C51" s="167">
        <f>'[2]Приложение 6 бюджет'!H44</f>
        <v>15</v>
      </c>
      <c r="D51" s="157" t="s">
        <v>100</v>
      </c>
      <c r="E51" s="157"/>
      <c r="F51" s="157"/>
      <c r="G51" s="157"/>
    </row>
    <row r="52" spans="1:7" ht="18.600000000000001" customHeight="1" x14ac:dyDescent="0.3">
      <c r="A52" s="233" t="s">
        <v>125</v>
      </c>
      <c r="B52" s="234"/>
      <c r="C52" s="234"/>
      <c r="D52" s="234"/>
      <c r="E52" s="157"/>
      <c r="F52" s="157"/>
      <c r="G52" s="157"/>
    </row>
    <row r="53" spans="1:7" ht="36" customHeight="1" x14ac:dyDescent="0.3">
      <c r="A53" s="229" t="s">
        <v>126</v>
      </c>
      <c r="B53" s="230"/>
      <c r="C53" s="230"/>
      <c r="D53" s="230"/>
      <c r="E53" s="157"/>
      <c r="F53" s="157"/>
      <c r="G53" s="157"/>
    </row>
    <row r="54" spans="1:7" ht="14.4" customHeight="1" x14ac:dyDescent="0.3">
      <c r="A54" s="239" t="s">
        <v>117</v>
      </c>
      <c r="B54" s="239"/>
      <c r="C54" s="167">
        <f>'[2]Прил 4 Ведом стр-ра расходов'!F79</f>
        <v>3901.95</v>
      </c>
      <c r="D54" s="157" t="s">
        <v>100</v>
      </c>
      <c r="E54" s="157"/>
      <c r="F54" s="157"/>
      <c r="G54" s="157"/>
    </row>
    <row r="55" spans="1:7" ht="14.4" customHeight="1" x14ac:dyDescent="0.3">
      <c r="A55" s="239" t="s">
        <v>118</v>
      </c>
      <c r="B55" s="240"/>
      <c r="C55" s="167">
        <f>'[2]Приложение 6 бюджет'!F79</f>
        <v>3934.63</v>
      </c>
      <c r="D55" s="157" t="s">
        <v>100</v>
      </c>
      <c r="E55" s="157"/>
      <c r="F55" s="157"/>
      <c r="G55" s="157"/>
    </row>
    <row r="56" spans="1:7" ht="14.4" customHeight="1" x14ac:dyDescent="0.3">
      <c r="A56" s="239" t="s">
        <v>119</v>
      </c>
      <c r="B56" s="240"/>
      <c r="C56" s="167">
        <f>'[2]Приложение 6 бюджет'!H80</f>
        <v>3871.46</v>
      </c>
      <c r="D56" s="157" t="s">
        <v>100</v>
      </c>
      <c r="E56" s="157"/>
      <c r="F56" s="157"/>
      <c r="G56" s="157"/>
    </row>
    <row r="57" spans="1:7" ht="20.399999999999999" customHeight="1" x14ac:dyDescent="0.3">
      <c r="A57" s="233" t="s">
        <v>127</v>
      </c>
      <c r="B57" s="234"/>
      <c r="C57" s="234"/>
      <c r="D57" s="234"/>
      <c r="E57" s="157"/>
      <c r="F57" s="157"/>
      <c r="G57" s="157"/>
    </row>
    <row r="58" spans="1:7" ht="79.8" customHeight="1" x14ac:dyDescent="0.3">
      <c r="A58" s="229" t="s">
        <v>323</v>
      </c>
      <c r="B58" s="230"/>
      <c r="C58" s="230"/>
      <c r="D58" s="230"/>
      <c r="E58" s="157"/>
      <c r="F58" s="157"/>
      <c r="G58" s="157"/>
    </row>
    <row r="59" spans="1:7" ht="19.8" customHeight="1" x14ac:dyDescent="0.3">
      <c r="A59" s="227" t="s">
        <v>128</v>
      </c>
      <c r="B59" s="228"/>
      <c r="C59" s="228"/>
      <c r="D59" s="228"/>
      <c r="E59" s="157"/>
      <c r="F59" s="157"/>
      <c r="G59" s="157"/>
    </row>
    <row r="60" spans="1:7" ht="116.4" customHeight="1" x14ac:dyDescent="0.3">
      <c r="A60" s="229" t="s">
        <v>327</v>
      </c>
      <c r="B60" s="230"/>
      <c r="C60" s="230"/>
      <c r="D60" s="230"/>
      <c r="E60" s="157"/>
      <c r="F60" s="157"/>
      <c r="G60" s="157"/>
    </row>
    <row r="61" spans="1:7" ht="17.399999999999999" customHeight="1" x14ac:dyDescent="0.3">
      <c r="A61" s="233" t="s">
        <v>129</v>
      </c>
      <c r="B61" s="234"/>
      <c r="C61" s="234"/>
      <c r="D61" s="234"/>
      <c r="E61" s="157"/>
      <c r="F61" s="157"/>
      <c r="G61" s="157"/>
    </row>
    <row r="62" spans="1:7" ht="115.8" customHeight="1" x14ac:dyDescent="0.3">
      <c r="A62" s="229" t="s">
        <v>328</v>
      </c>
      <c r="B62" s="230"/>
      <c r="C62" s="230"/>
      <c r="D62" s="230"/>
      <c r="E62" s="157"/>
      <c r="F62" s="157"/>
      <c r="G62" s="157"/>
    </row>
    <row r="63" spans="1:7" ht="17.399999999999999" customHeight="1" x14ac:dyDescent="0.3">
      <c r="A63" s="227" t="s">
        <v>130</v>
      </c>
      <c r="B63" s="228"/>
      <c r="C63" s="228"/>
      <c r="D63" s="228"/>
      <c r="E63" s="157"/>
      <c r="F63" s="157"/>
      <c r="G63" s="157"/>
    </row>
    <row r="64" spans="1:7" ht="65.400000000000006" customHeight="1" x14ac:dyDescent="0.3">
      <c r="A64" s="229" t="s">
        <v>317</v>
      </c>
      <c r="B64" s="230"/>
      <c r="C64" s="230"/>
      <c r="D64" s="230"/>
      <c r="E64" s="157"/>
      <c r="F64" s="157"/>
      <c r="G64" s="157"/>
    </row>
    <row r="65" spans="1:7" ht="17.399999999999999" customHeight="1" x14ac:dyDescent="0.3">
      <c r="A65" s="227" t="s">
        <v>131</v>
      </c>
      <c r="B65" s="228"/>
      <c r="C65" s="228"/>
      <c r="D65" s="228"/>
      <c r="E65" s="157"/>
      <c r="F65" s="157"/>
      <c r="G65" s="157"/>
    </row>
    <row r="66" spans="1:7" ht="37.200000000000003" customHeight="1" x14ac:dyDescent="0.3">
      <c r="A66" s="229" t="s">
        <v>132</v>
      </c>
      <c r="B66" s="230"/>
      <c r="C66" s="230"/>
      <c r="D66" s="230"/>
      <c r="E66" s="157"/>
      <c r="F66" s="157"/>
      <c r="G66" s="157"/>
    </row>
    <row r="67" spans="1:7" ht="17.399999999999999" customHeight="1" x14ac:dyDescent="0.3">
      <c r="A67" s="239" t="s">
        <v>117</v>
      </c>
      <c r="B67" s="239"/>
      <c r="C67" s="170">
        <f>'Прил 4 Ведом 22'!F30+'Прил 4 Ведом 22'!F36+'Прил 4 Ведом 22'!F47+'Прил 4 Ведом 22'!F73+'Прил 4 Ведом 22'!F80+'Прил 4 Ведом 22'!F88+'Прил 4 Ведом 22'!F96</f>
        <v>9311.8498</v>
      </c>
      <c r="D67" s="157" t="s">
        <v>100</v>
      </c>
      <c r="E67" s="157"/>
      <c r="F67" s="157"/>
      <c r="G67" s="157"/>
    </row>
    <row r="68" spans="1:7" ht="17.399999999999999" customHeight="1" x14ac:dyDescent="0.3">
      <c r="A68" s="239" t="s">
        <v>118</v>
      </c>
      <c r="B68" s="240"/>
      <c r="C68" s="170">
        <f>'Прил 6 Ведом 23-24'!F26+'Прил 6 Ведом 23-24'!F32+'Прил 6 Ведом 23-24'!F43+'Прил 6 Ведом 23-24'!F64+'Прил 6 Ведом 23-24'!F72+'Прил 6 Ведом 23-24'!F80</f>
        <v>9619.887999999999</v>
      </c>
      <c r="D68" s="157" t="s">
        <v>100</v>
      </c>
      <c r="E68" s="157"/>
      <c r="F68" s="157"/>
      <c r="G68" s="157"/>
    </row>
    <row r="69" spans="1:7" ht="17.399999999999999" customHeight="1" x14ac:dyDescent="0.3">
      <c r="A69" s="239" t="s">
        <v>119</v>
      </c>
      <c r="B69" s="240"/>
      <c r="C69" s="170">
        <f>'Прил 6 Ведом 23-24'!H26+'Прил 6 Ведом 23-24'!H32+'Прил 6 Ведом 23-24'!H43+'Прил 6 Ведом 23-24'!H64+'Прил 6 Ведом 23-24'!H72+'Прил 6 Ведом 23-24'!H80</f>
        <v>9942.3529999999992</v>
      </c>
      <c r="D69" s="157" t="s">
        <v>100</v>
      </c>
      <c r="E69" s="157"/>
      <c r="F69" s="157"/>
      <c r="G69" s="157"/>
    </row>
    <row r="70" spans="1:7" ht="17.399999999999999" customHeight="1" x14ac:dyDescent="0.3">
      <c r="A70" s="227" t="s">
        <v>133</v>
      </c>
      <c r="B70" s="228"/>
      <c r="C70" s="228"/>
      <c r="D70" s="228"/>
      <c r="E70" s="157"/>
      <c r="F70" s="157"/>
      <c r="G70" s="157"/>
    </row>
    <row r="71" spans="1:7" ht="46.8" customHeight="1" x14ac:dyDescent="0.3">
      <c r="A71" s="229" t="s">
        <v>134</v>
      </c>
      <c r="B71" s="241"/>
      <c r="C71" s="241"/>
      <c r="D71" s="241"/>
      <c r="E71" s="157"/>
      <c r="F71" s="157"/>
      <c r="G71" s="157"/>
    </row>
    <row r="72" spans="1:7" ht="17.399999999999999" customHeight="1" x14ac:dyDescent="0.3">
      <c r="A72" s="239" t="s">
        <v>117</v>
      </c>
      <c r="B72" s="239"/>
      <c r="C72" s="167">
        <f>'Приложение 3'!C21</f>
        <v>473.84</v>
      </c>
      <c r="D72" s="157" t="s">
        <v>100</v>
      </c>
      <c r="E72" s="157"/>
      <c r="F72" s="157"/>
      <c r="G72" s="157"/>
    </row>
    <row r="73" spans="1:7" ht="17.399999999999999" customHeight="1" x14ac:dyDescent="0.3">
      <c r="A73" s="239" t="s">
        <v>118</v>
      </c>
      <c r="B73" s="240"/>
      <c r="C73" s="167">
        <v>0</v>
      </c>
      <c r="D73" s="157" t="s">
        <v>100</v>
      </c>
      <c r="E73" s="157"/>
      <c r="F73" s="157"/>
      <c r="G73" s="157"/>
    </row>
    <row r="74" spans="1:7" ht="14.4" customHeight="1" x14ac:dyDescent="0.3">
      <c r="A74" s="239" t="s">
        <v>119</v>
      </c>
      <c r="B74" s="240"/>
      <c r="C74" s="167">
        <v>0</v>
      </c>
      <c r="D74" s="157" t="s">
        <v>100</v>
      </c>
      <c r="E74" s="157"/>
      <c r="F74" s="157"/>
      <c r="G74" s="157"/>
    </row>
    <row r="75" spans="1:7" ht="19.8" customHeight="1" x14ac:dyDescent="0.3">
      <c r="A75" s="233" t="s">
        <v>135</v>
      </c>
      <c r="B75" s="234"/>
      <c r="C75" s="234"/>
      <c r="D75" s="234"/>
      <c r="E75" s="157"/>
      <c r="F75" s="157"/>
      <c r="G75" s="157"/>
    </row>
    <row r="76" spans="1:7" ht="14.4" hidden="1" customHeight="1" x14ac:dyDescent="0.3">
      <c r="A76" s="235" t="s">
        <v>136</v>
      </c>
      <c r="B76" s="235"/>
      <c r="C76" s="171">
        <v>0</v>
      </c>
      <c r="D76" s="168" t="s">
        <v>100</v>
      </c>
      <c r="E76" s="157"/>
      <c r="F76" s="157"/>
      <c r="G76" s="157"/>
    </row>
    <row r="77" spans="1:7" ht="14.4" hidden="1" customHeight="1" x14ac:dyDescent="0.3">
      <c r="A77" s="235" t="s">
        <v>137</v>
      </c>
      <c r="B77" s="236"/>
      <c r="C77" s="171">
        <v>0</v>
      </c>
      <c r="D77" s="168" t="s">
        <v>100</v>
      </c>
      <c r="E77" s="157"/>
      <c r="F77" s="157"/>
      <c r="G77" s="157"/>
    </row>
    <row r="78" spans="1:7" ht="14.4" hidden="1" customHeight="1" x14ac:dyDescent="0.3">
      <c r="A78" s="235" t="s">
        <v>117</v>
      </c>
      <c r="B78" s="236"/>
      <c r="C78" s="171">
        <v>0</v>
      </c>
      <c r="D78" s="168" t="s">
        <v>100</v>
      </c>
      <c r="E78" s="157"/>
      <c r="F78" s="157"/>
      <c r="G78" s="157"/>
    </row>
    <row r="79" spans="1:7" ht="127.8" customHeight="1" x14ac:dyDescent="0.3">
      <c r="A79" s="229" t="s">
        <v>138</v>
      </c>
      <c r="B79" s="230"/>
      <c r="C79" s="230"/>
      <c r="D79" s="230"/>
      <c r="E79" s="157"/>
      <c r="F79" s="157"/>
      <c r="G79" s="157"/>
    </row>
    <row r="80" spans="1:7" ht="19.2" customHeight="1" x14ac:dyDescent="0.3">
      <c r="A80" s="237" t="s">
        <v>139</v>
      </c>
      <c r="B80" s="238"/>
      <c r="C80" s="238"/>
      <c r="D80" s="238"/>
      <c r="E80" s="157"/>
      <c r="F80" s="157"/>
      <c r="G80" s="157"/>
    </row>
    <row r="81" spans="1:7" ht="16.8" customHeight="1" x14ac:dyDescent="0.3">
      <c r="A81" s="239" t="s">
        <v>117</v>
      </c>
      <c r="B81" s="239"/>
      <c r="C81" s="167">
        <v>0</v>
      </c>
      <c r="D81" s="157" t="s">
        <v>100</v>
      </c>
      <c r="E81" s="157"/>
      <c r="F81" s="157"/>
      <c r="G81" s="157"/>
    </row>
    <row r="82" spans="1:7" ht="15.6" customHeight="1" x14ac:dyDescent="0.3">
      <c r="A82" s="239" t="s">
        <v>118</v>
      </c>
      <c r="B82" s="240"/>
      <c r="C82" s="167">
        <v>0</v>
      </c>
      <c r="D82" s="157" t="s">
        <v>100</v>
      </c>
      <c r="E82" s="157"/>
      <c r="F82" s="157"/>
      <c r="G82" s="157"/>
    </row>
    <row r="83" spans="1:7" ht="19.2" customHeight="1" x14ac:dyDescent="0.3">
      <c r="A83" s="239" t="s">
        <v>119</v>
      </c>
      <c r="B83" s="240"/>
      <c r="C83" s="167">
        <v>0</v>
      </c>
      <c r="D83" s="157" t="s">
        <v>100</v>
      </c>
      <c r="E83" s="157"/>
      <c r="F83" s="157"/>
      <c r="G83" s="157"/>
    </row>
    <row r="84" spans="1:7" ht="25.2" customHeight="1" x14ac:dyDescent="0.3">
      <c r="A84" s="233" t="s">
        <v>140</v>
      </c>
      <c r="B84" s="234"/>
      <c r="C84" s="234"/>
      <c r="D84" s="234"/>
      <c r="E84" s="157"/>
      <c r="F84" s="157"/>
      <c r="G84" s="157"/>
    </row>
    <row r="85" spans="1:7" ht="52.2" customHeight="1" x14ac:dyDescent="0.3">
      <c r="A85" s="229" t="s">
        <v>318</v>
      </c>
      <c r="B85" s="230"/>
      <c r="C85" s="230"/>
      <c r="D85" s="230"/>
      <c r="E85" s="157"/>
      <c r="F85" s="157"/>
      <c r="G85" s="157"/>
    </row>
    <row r="86" spans="1:7" ht="23.4" customHeight="1" x14ac:dyDescent="0.3">
      <c r="A86" s="233" t="s">
        <v>141</v>
      </c>
      <c r="B86" s="234"/>
      <c r="C86" s="234"/>
      <c r="D86" s="234"/>
      <c r="E86" s="157"/>
      <c r="F86" s="157"/>
      <c r="G86" s="157"/>
    </row>
    <row r="87" spans="1:7" ht="55.2" customHeight="1" x14ac:dyDescent="0.3">
      <c r="A87" s="229" t="s">
        <v>324</v>
      </c>
      <c r="B87" s="230"/>
      <c r="C87" s="230"/>
      <c r="D87" s="230"/>
      <c r="E87" s="157"/>
      <c r="F87" s="157"/>
      <c r="G87" s="157"/>
    </row>
    <row r="88" spans="1:7" ht="22.2" customHeight="1" x14ac:dyDescent="0.3">
      <c r="A88" s="233" t="s">
        <v>142</v>
      </c>
      <c r="B88" s="234"/>
      <c r="C88" s="234"/>
      <c r="D88" s="234"/>
      <c r="E88" s="157"/>
      <c r="F88" s="157"/>
      <c r="G88" s="157"/>
    </row>
    <row r="89" spans="1:7" ht="83.4" customHeight="1" x14ac:dyDescent="0.3">
      <c r="A89" s="231" t="s">
        <v>319</v>
      </c>
      <c r="B89" s="232"/>
      <c r="C89" s="232"/>
      <c r="D89" s="232"/>
      <c r="E89" s="157"/>
      <c r="F89" s="157"/>
      <c r="G89" s="157"/>
    </row>
    <row r="90" spans="1:7" ht="25.2" customHeight="1" x14ac:dyDescent="0.3">
      <c r="A90" s="233" t="s">
        <v>143</v>
      </c>
      <c r="B90" s="234"/>
      <c r="C90" s="234"/>
      <c r="D90" s="234"/>
      <c r="E90" s="157"/>
      <c r="F90" s="157"/>
      <c r="G90" s="157"/>
    </row>
    <row r="91" spans="1:7" ht="80.400000000000006" customHeight="1" x14ac:dyDescent="0.3">
      <c r="A91" s="229" t="s">
        <v>320</v>
      </c>
      <c r="B91" s="230"/>
      <c r="C91" s="230"/>
      <c r="D91" s="230"/>
      <c r="E91" s="157"/>
      <c r="F91" s="157"/>
      <c r="G91" s="157"/>
    </row>
    <row r="92" spans="1:7" ht="21" customHeight="1" x14ac:dyDescent="0.3">
      <c r="A92" s="227" t="s">
        <v>144</v>
      </c>
      <c r="B92" s="228"/>
      <c r="C92" s="228"/>
      <c r="D92" s="228"/>
      <c r="E92" s="157"/>
      <c r="F92" s="157"/>
      <c r="G92" s="157"/>
    </row>
    <row r="93" spans="1:7" ht="51" customHeight="1" x14ac:dyDescent="0.3">
      <c r="A93" s="229" t="s">
        <v>321</v>
      </c>
      <c r="B93" s="230"/>
      <c r="C93" s="230"/>
      <c r="D93" s="230"/>
      <c r="E93" s="157"/>
      <c r="F93" s="157"/>
      <c r="G93" s="157"/>
    </row>
    <row r="94" spans="1:7" ht="12.6" customHeight="1" x14ac:dyDescent="0.3">
      <c r="A94" s="162"/>
      <c r="B94" s="157"/>
      <c r="C94" s="167"/>
      <c r="D94" s="157"/>
      <c r="E94" s="157"/>
      <c r="F94" s="157"/>
      <c r="G94" s="157"/>
    </row>
    <row r="95" spans="1:7" ht="15.6" hidden="1" x14ac:dyDescent="0.3">
      <c r="A95" s="172"/>
      <c r="B95" s="157"/>
      <c r="C95" s="157"/>
      <c r="D95" s="157"/>
      <c r="E95" s="157"/>
      <c r="F95" s="157"/>
      <c r="G95" s="157"/>
    </row>
    <row r="96" spans="1:7" ht="15.6" x14ac:dyDescent="0.3">
      <c r="A96" s="172"/>
      <c r="B96" s="157"/>
      <c r="C96" s="157"/>
      <c r="D96" s="157"/>
      <c r="E96" s="157"/>
      <c r="F96" s="157"/>
      <c r="G96" s="157"/>
    </row>
    <row r="97" spans="1:7" ht="15.6" x14ac:dyDescent="0.3">
      <c r="A97" s="172" t="s">
        <v>145</v>
      </c>
      <c r="B97" s="157"/>
      <c r="C97" s="157"/>
      <c r="D97" s="157"/>
      <c r="E97" s="157"/>
      <c r="F97" s="157"/>
      <c r="G97" s="157"/>
    </row>
    <row r="98" spans="1:7" ht="15.6" x14ac:dyDescent="0.3">
      <c r="A98" s="172" t="s">
        <v>146</v>
      </c>
      <c r="B98" s="157"/>
      <c r="C98" s="157"/>
      <c r="D98" s="157"/>
      <c r="E98" s="157"/>
      <c r="F98" s="157"/>
      <c r="G98" s="157"/>
    </row>
    <row r="99" spans="1:7" ht="15.6" x14ac:dyDescent="0.3">
      <c r="A99" s="172" t="s">
        <v>147</v>
      </c>
      <c r="B99" s="157"/>
      <c r="C99" s="157"/>
      <c r="D99" s="157"/>
      <c r="E99" s="157"/>
      <c r="F99" s="157"/>
      <c r="G99" s="157"/>
    </row>
    <row r="100" spans="1:7" ht="15.6" x14ac:dyDescent="0.3">
      <c r="A100" s="172" t="s">
        <v>148</v>
      </c>
      <c r="B100" s="157"/>
      <c r="C100" s="157"/>
      <c r="D100" s="157"/>
      <c r="E100" s="157"/>
      <c r="F100" s="157"/>
      <c r="G100" s="157"/>
    </row>
    <row r="101" spans="1:7" ht="15.6" x14ac:dyDescent="0.3">
      <c r="A101" s="172"/>
      <c r="B101" s="157"/>
      <c r="C101" s="157"/>
      <c r="D101" s="157"/>
      <c r="E101" s="157"/>
      <c r="F101" s="157"/>
      <c r="G101" s="157"/>
    </row>
    <row r="102" spans="1:7" ht="15.6" x14ac:dyDescent="0.3">
      <c r="A102" s="172" t="s">
        <v>149</v>
      </c>
      <c r="B102" s="157"/>
      <c r="C102" s="157"/>
      <c r="D102" s="157"/>
      <c r="E102" s="157"/>
      <c r="F102" s="157"/>
      <c r="G102" s="157"/>
    </row>
    <row r="103" spans="1:7" ht="15.6" x14ac:dyDescent="0.3">
      <c r="A103" s="172" t="s">
        <v>147</v>
      </c>
      <c r="B103" s="157"/>
      <c r="C103" s="157"/>
      <c r="D103" s="157"/>
      <c r="E103" s="157"/>
      <c r="F103" s="157"/>
      <c r="G103" s="157"/>
    </row>
    <row r="104" spans="1:7" ht="15.6" x14ac:dyDescent="0.3">
      <c r="A104" s="172" t="s">
        <v>150</v>
      </c>
      <c r="B104" s="157"/>
      <c r="C104" s="157"/>
      <c r="D104" s="157"/>
      <c r="E104" s="157"/>
      <c r="F104" s="157"/>
      <c r="G104" s="157"/>
    </row>
    <row r="105" spans="1:7" ht="15.6" x14ac:dyDescent="0.3">
      <c r="A105" s="172"/>
      <c r="B105" s="157"/>
      <c r="C105" s="157"/>
      <c r="D105" s="157"/>
      <c r="E105" s="157"/>
      <c r="F105" s="157"/>
      <c r="G105" s="157"/>
    </row>
  </sheetData>
  <mergeCells count="86">
    <mergeCell ref="A18:D18"/>
    <mergeCell ref="A8:D8"/>
    <mergeCell ref="A9:D9"/>
    <mergeCell ref="A10:D10"/>
    <mergeCell ref="A11:B11"/>
    <mergeCell ref="A12:B12"/>
    <mergeCell ref="A13:B13"/>
    <mergeCell ref="A14:D14"/>
    <mergeCell ref="A15:B15"/>
    <mergeCell ref="A16:B16"/>
    <mergeCell ref="A17:B17"/>
    <mergeCell ref="A19:B19"/>
    <mergeCell ref="A20:B20"/>
    <mergeCell ref="A21:B21"/>
    <mergeCell ref="A22:D22"/>
    <mergeCell ref="A23:D23"/>
    <mergeCell ref="A35:B35"/>
    <mergeCell ref="A24:B24"/>
    <mergeCell ref="A25:B25"/>
    <mergeCell ref="A26:D26"/>
    <mergeCell ref="A27:D27"/>
    <mergeCell ref="A28:B28"/>
    <mergeCell ref="A29:B29"/>
    <mergeCell ref="A30:B30"/>
    <mergeCell ref="A31:D31"/>
    <mergeCell ref="A32:D32"/>
    <mergeCell ref="A33:B33"/>
    <mergeCell ref="A34:B34"/>
    <mergeCell ref="A47:D47"/>
    <mergeCell ref="A36:D36"/>
    <mergeCell ref="A37:B37"/>
    <mergeCell ref="A38:B38"/>
    <mergeCell ref="A39:B39"/>
    <mergeCell ref="A40:D40"/>
    <mergeCell ref="A41:B41"/>
    <mergeCell ref="A42:B42"/>
    <mergeCell ref="A43:B43"/>
    <mergeCell ref="A44:D44"/>
    <mergeCell ref="A45:D45"/>
    <mergeCell ref="A46:D46"/>
    <mergeCell ref="A59:D59"/>
    <mergeCell ref="A48:D48"/>
    <mergeCell ref="A49:B49"/>
    <mergeCell ref="A50:B50"/>
    <mergeCell ref="A51:B51"/>
    <mergeCell ref="A52:D52"/>
    <mergeCell ref="A53:D53"/>
    <mergeCell ref="A54:B54"/>
    <mergeCell ref="A55:B55"/>
    <mergeCell ref="A56:B56"/>
    <mergeCell ref="A57:D57"/>
    <mergeCell ref="A58:D58"/>
    <mergeCell ref="A71:D71"/>
    <mergeCell ref="A60:D60"/>
    <mergeCell ref="A61:D61"/>
    <mergeCell ref="A62:D62"/>
    <mergeCell ref="A63:D63"/>
    <mergeCell ref="A64:D64"/>
    <mergeCell ref="A65:D65"/>
    <mergeCell ref="A66:D66"/>
    <mergeCell ref="A67:B67"/>
    <mergeCell ref="A68:B68"/>
    <mergeCell ref="A69:B69"/>
    <mergeCell ref="A70:D70"/>
    <mergeCell ref="A72:B72"/>
    <mergeCell ref="A73:B73"/>
    <mergeCell ref="A74:B74"/>
    <mergeCell ref="A75:D75"/>
    <mergeCell ref="A76:B76"/>
    <mergeCell ref="A88:D88"/>
    <mergeCell ref="A77:B77"/>
    <mergeCell ref="A78:B78"/>
    <mergeCell ref="A79:D79"/>
    <mergeCell ref="A80:D80"/>
    <mergeCell ref="A81:B81"/>
    <mergeCell ref="A82:B82"/>
    <mergeCell ref="A83:B83"/>
    <mergeCell ref="A84:D84"/>
    <mergeCell ref="A85:D85"/>
    <mergeCell ref="A86:D86"/>
    <mergeCell ref="A87:D87"/>
    <mergeCell ref="A92:D92"/>
    <mergeCell ref="A93:D93"/>
    <mergeCell ref="A89:D89"/>
    <mergeCell ref="A90:D90"/>
    <mergeCell ref="A91:D91"/>
  </mergeCells>
  <pageMargins left="0.70866141732283472" right="0.19685039370078741" top="0.39370078740157483" bottom="0.19685039370078741" header="0.31496062992125984" footer="0.31496062992125984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topLeftCell="A10" workbookViewId="0">
      <selection activeCell="A6" sqref="A6:D6"/>
    </sheetView>
  </sheetViews>
  <sheetFormatPr defaultRowHeight="14.4" x14ac:dyDescent="0.3"/>
  <cols>
    <col min="1" max="1" width="8.88671875" style="158"/>
    <col min="2" max="2" width="42.33203125" style="158" customWidth="1"/>
    <col min="3" max="3" width="17.44140625" style="158" customWidth="1"/>
    <col min="4" max="4" width="20" style="158" customWidth="1"/>
    <col min="5" max="16384" width="8.88671875" style="158"/>
  </cols>
  <sheetData>
    <row r="1" spans="1:4" x14ac:dyDescent="0.3">
      <c r="A1" s="254" t="s">
        <v>265</v>
      </c>
      <c r="B1" s="254"/>
      <c r="C1" s="254"/>
      <c r="D1" s="254"/>
    </row>
    <row r="2" spans="1:4" x14ac:dyDescent="0.3">
      <c r="A2" s="254" t="s">
        <v>266</v>
      </c>
      <c r="B2" s="254"/>
      <c r="C2" s="254"/>
      <c r="D2" s="254"/>
    </row>
    <row r="3" spans="1:4" ht="18" customHeight="1" x14ac:dyDescent="0.3">
      <c r="A3" s="254" t="s">
        <v>153</v>
      </c>
      <c r="B3" s="254"/>
      <c r="C3" s="254"/>
      <c r="D3" s="254"/>
    </row>
    <row r="4" spans="1:4" ht="18.600000000000001" customHeight="1" x14ac:dyDescent="0.3">
      <c r="A4" s="254" t="s">
        <v>154</v>
      </c>
      <c r="B4" s="254"/>
      <c r="C4" s="254"/>
      <c r="D4" s="254"/>
    </row>
    <row r="5" spans="1:4" ht="17.399999999999999" customHeight="1" x14ac:dyDescent="0.3">
      <c r="A5" s="254" t="s">
        <v>155</v>
      </c>
      <c r="B5" s="254"/>
      <c r="C5" s="254"/>
      <c r="D5" s="254"/>
    </row>
    <row r="6" spans="1:4" x14ac:dyDescent="0.3">
      <c r="A6" s="255"/>
      <c r="B6" s="255"/>
      <c r="C6" s="255"/>
      <c r="D6" s="255"/>
    </row>
    <row r="7" spans="1:4" ht="45.6" customHeight="1" x14ac:dyDescent="0.3">
      <c r="A7" s="253" t="s">
        <v>267</v>
      </c>
      <c r="B7" s="253"/>
      <c r="C7" s="253"/>
      <c r="D7" s="253"/>
    </row>
    <row r="8" spans="1:4" ht="15" thickBot="1" x14ac:dyDescent="0.35">
      <c r="A8" s="306" t="s">
        <v>157</v>
      </c>
      <c r="B8" s="306"/>
      <c r="C8" s="306"/>
      <c r="D8" s="306"/>
    </row>
    <row r="9" spans="1:4" ht="26.4" x14ac:dyDescent="0.3">
      <c r="A9" s="310" t="s">
        <v>268</v>
      </c>
      <c r="B9" s="310" t="s">
        <v>269</v>
      </c>
      <c r="C9" s="310" t="s">
        <v>270</v>
      </c>
      <c r="D9" s="214" t="s">
        <v>271</v>
      </c>
    </row>
    <row r="10" spans="1:4" ht="15" thickBot="1" x14ac:dyDescent="0.35">
      <c r="A10" s="311"/>
      <c r="B10" s="311"/>
      <c r="C10" s="311"/>
      <c r="D10" s="215" t="s">
        <v>272</v>
      </c>
    </row>
    <row r="11" spans="1:4" ht="53.4" thickBot="1" x14ac:dyDescent="0.35">
      <c r="A11" s="216" t="s">
        <v>273</v>
      </c>
      <c r="B11" s="181" t="s">
        <v>274</v>
      </c>
      <c r="C11" s="201">
        <v>0</v>
      </c>
      <c r="D11" s="201">
        <v>0</v>
      </c>
    </row>
    <row r="12" spans="1:4" ht="15" thickBot="1" x14ac:dyDescent="0.35">
      <c r="A12" s="307" t="s">
        <v>275</v>
      </c>
      <c r="B12" s="308"/>
      <c r="C12" s="217">
        <v>0</v>
      </c>
      <c r="D12" s="217">
        <v>0</v>
      </c>
    </row>
    <row r="13" spans="1:4" x14ac:dyDescent="0.3">
      <c r="A13" s="218"/>
      <c r="B13" s="218"/>
      <c r="C13" s="218"/>
      <c r="D13" s="218"/>
    </row>
    <row r="14" spans="1:4" x14ac:dyDescent="0.3">
      <c r="A14" s="218"/>
      <c r="B14" s="218"/>
      <c r="C14" s="218"/>
      <c r="D14" s="218"/>
    </row>
    <row r="15" spans="1:4" ht="36.6" customHeight="1" x14ac:dyDescent="0.3">
      <c r="A15" s="253" t="s">
        <v>276</v>
      </c>
      <c r="B15" s="253"/>
      <c r="C15" s="253"/>
      <c r="D15" s="253"/>
    </row>
    <row r="16" spans="1:4" ht="15" thickBot="1" x14ac:dyDescent="0.35">
      <c r="A16" s="306" t="s">
        <v>157</v>
      </c>
      <c r="B16" s="306"/>
      <c r="C16" s="306"/>
      <c r="D16" s="306"/>
    </row>
    <row r="17" spans="1:4" ht="26.4" x14ac:dyDescent="0.3">
      <c r="A17" s="310" t="s">
        <v>268</v>
      </c>
      <c r="B17" s="310" t="s">
        <v>269</v>
      </c>
      <c r="C17" s="310" t="s">
        <v>277</v>
      </c>
      <c r="D17" s="219" t="s">
        <v>271</v>
      </c>
    </row>
    <row r="18" spans="1:4" ht="15" thickBot="1" x14ac:dyDescent="0.35">
      <c r="A18" s="311"/>
      <c r="B18" s="311"/>
      <c r="C18" s="311"/>
      <c r="D18" s="215" t="s">
        <v>278</v>
      </c>
    </row>
    <row r="19" spans="1:4" ht="53.4" thickBot="1" x14ac:dyDescent="0.35">
      <c r="A19" s="220" t="s">
        <v>273</v>
      </c>
      <c r="B19" s="181" t="s">
        <v>274</v>
      </c>
      <c r="C19" s="201">
        <v>0</v>
      </c>
      <c r="D19" s="201">
        <v>0</v>
      </c>
    </row>
    <row r="20" spans="1:4" ht="15" thickBot="1" x14ac:dyDescent="0.35">
      <c r="A20" s="307" t="s">
        <v>275</v>
      </c>
      <c r="B20" s="309"/>
      <c r="C20" s="217">
        <v>0</v>
      </c>
      <c r="D20" s="217">
        <v>0</v>
      </c>
    </row>
    <row r="21" spans="1:4" x14ac:dyDescent="0.3">
      <c r="A21" s="304"/>
      <c r="B21" s="304"/>
      <c r="C21" s="304"/>
      <c r="D21" s="304"/>
    </row>
    <row r="22" spans="1:4" x14ac:dyDescent="0.3">
      <c r="A22" s="305"/>
      <c r="B22" s="305"/>
      <c r="C22" s="305"/>
      <c r="D22" s="305"/>
    </row>
    <row r="23" spans="1:4" ht="37.799999999999997" customHeight="1" x14ac:dyDescent="0.3">
      <c r="A23" s="253" t="s">
        <v>279</v>
      </c>
      <c r="B23" s="253"/>
      <c r="C23" s="253"/>
      <c r="D23" s="253"/>
    </row>
    <row r="24" spans="1:4" ht="15" thickBot="1" x14ac:dyDescent="0.35">
      <c r="A24" s="306" t="s">
        <v>157</v>
      </c>
      <c r="B24" s="306"/>
      <c r="C24" s="306"/>
      <c r="D24" s="306"/>
    </row>
    <row r="25" spans="1:4" ht="40.200000000000003" thickBot="1" x14ac:dyDescent="0.35">
      <c r="A25" s="221" t="s">
        <v>268</v>
      </c>
      <c r="B25" s="222" t="s">
        <v>269</v>
      </c>
      <c r="C25" s="222" t="s">
        <v>280</v>
      </c>
      <c r="D25" s="222" t="s">
        <v>281</v>
      </c>
    </row>
    <row r="26" spans="1:4" ht="53.4" thickBot="1" x14ac:dyDescent="0.35">
      <c r="A26" s="220" t="s">
        <v>273</v>
      </c>
      <c r="B26" s="181" t="s">
        <v>274</v>
      </c>
      <c r="C26" s="201">
        <v>0</v>
      </c>
      <c r="D26" s="201">
        <v>0</v>
      </c>
    </row>
    <row r="27" spans="1:4" ht="15" thickBot="1" x14ac:dyDescent="0.35">
      <c r="A27" s="307" t="s">
        <v>275</v>
      </c>
      <c r="B27" s="308"/>
      <c r="C27" s="217">
        <v>0</v>
      </c>
      <c r="D27" s="217">
        <v>0</v>
      </c>
    </row>
  </sheetData>
  <mergeCells count="23">
    <mergeCell ref="A6:D6"/>
    <mergeCell ref="A1:D1"/>
    <mergeCell ref="A2:D2"/>
    <mergeCell ref="A3:D3"/>
    <mergeCell ref="A4:D4"/>
    <mergeCell ref="A5:D5"/>
    <mergeCell ref="A20:B20"/>
    <mergeCell ref="A7:D7"/>
    <mergeCell ref="A8:D8"/>
    <mergeCell ref="A9:A10"/>
    <mergeCell ref="B9:B10"/>
    <mergeCell ref="C9:C10"/>
    <mergeCell ref="A12:B12"/>
    <mergeCell ref="A15:D15"/>
    <mergeCell ref="A16:D16"/>
    <mergeCell ref="A17:A18"/>
    <mergeCell ref="B17:B18"/>
    <mergeCell ref="C17:C18"/>
    <mergeCell ref="A21:D21"/>
    <mergeCell ref="A22:D22"/>
    <mergeCell ref="A23:D23"/>
    <mergeCell ref="A24:D24"/>
    <mergeCell ref="A27:B27"/>
  </mergeCells>
  <pageMargins left="0.70866141732283472" right="0.19685039370078741" top="0.74803149606299213" bottom="0.19685039370078741" header="0.31496062992125984" footer="0.31496062992125984"/>
  <pageSetup paperSize="9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opLeftCell="A19" workbookViewId="0">
      <selection activeCell="I13" sqref="I13"/>
    </sheetView>
  </sheetViews>
  <sheetFormatPr defaultRowHeight="14.4" x14ac:dyDescent="0.3"/>
  <cols>
    <col min="1" max="1" width="3.77734375" style="158" customWidth="1"/>
    <col min="2" max="2" width="38.6640625" style="158" customWidth="1"/>
    <col min="3" max="3" width="17.44140625" style="158" customWidth="1"/>
    <col min="4" max="4" width="16" style="158" customWidth="1"/>
    <col min="5" max="5" width="16.44140625" style="158" customWidth="1"/>
    <col min="6" max="6" width="13.33203125" style="158" customWidth="1"/>
    <col min="7" max="7" width="12.6640625" style="158" customWidth="1"/>
    <col min="8" max="8" width="14.5546875" style="158" customWidth="1"/>
    <col min="9" max="16384" width="8.88671875" style="158"/>
  </cols>
  <sheetData>
    <row r="1" spans="1:8" x14ac:dyDescent="0.3">
      <c r="A1" s="328" t="s">
        <v>282</v>
      </c>
      <c r="B1" s="328"/>
      <c r="C1" s="328"/>
      <c r="D1" s="328"/>
      <c r="E1" s="328"/>
      <c r="F1" s="328"/>
      <c r="G1" s="328"/>
      <c r="H1" s="328"/>
    </row>
    <row r="2" spans="1:8" x14ac:dyDescent="0.3">
      <c r="A2" s="328" t="s">
        <v>266</v>
      </c>
      <c r="B2" s="328"/>
      <c r="C2" s="328"/>
      <c r="D2" s="328"/>
      <c r="E2" s="328"/>
      <c r="F2" s="328"/>
      <c r="G2" s="328"/>
      <c r="H2" s="328"/>
    </row>
    <row r="3" spans="1:8" x14ac:dyDescent="0.3">
      <c r="A3" s="328" t="s">
        <v>153</v>
      </c>
      <c r="B3" s="328"/>
      <c r="C3" s="328"/>
      <c r="D3" s="328"/>
      <c r="E3" s="328"/>
      <c r="F3" s="328"/>
      <c r="G3" s="328"/>
      <c r="H3" s="328"/>
    </row>
    <row r="4" spans="1:8" x14ac:dyDescent="0.3">
      <c r="A4" s="328" t="s">
        <v>154</v>
      </c>
      <c r="B4" s="328"/>
      <c r="C4" s="328"/>
      <c r="D4" s="328"/>
      <c r="E4" s="328"/>
      <c r="F4" s="328"/>
      <c r="G4" s="328"/>
      <c r="H4" s="328"/>
    </row>
    <row r="5" spans="1:8" x14ac:dyDescent="0.3">
      <c r="A5" s="328" t="s">
        <v>155</v>
      </c>
      <c r="B5" s="328"/>
      <c r="C5" s="328"/>
      <c r="D5" s="328"/>
      <c r="E5" s="328"/>
      <c r="F5" s="328"/>
      <c r="G5" s="328"/>
      <c r="H5" s="328"/>
    </row>
    <row r="6" spans="1:8" ht="40.799999999999997" customHeight="1" thickBot="1" x14ac:dyDescent="0.35">
      <c r="A6" s="329" t="s">
        <v>283</v>
      </c>
      <c r="B6" s="329"/>
      <c r="C6" s="329"/>
      <c r="D6" s="329"/>
      <c r="E6" s="329"/>
      <c r="F6" s="329"/>
      <c r="G6" s="329"/>
      <c r="H6" s="329"/>
    </row>
    <row r="7" spans="1:8" ht="15" thickBot="1" x14ac:dyDescent="0.35">
      <c r="A7" s="324" t="s">
        <v>157</v>
      </c>
      <c r="B7" s="325"/>
      <c r="C7" s="325"/>
      <c r="D7" s="325"/>
      <c r="E7" s="325"/>
      <c r="F7" s="325"/>
      <c r="G7" s="325"/>
      <c r="H7" s="326"/>
    </row>
    <row r="8" spans="1:8" x14ac:dyDescent="0.3">
      <c r="A8" s="330" t="s">
        <v>268</v>
      </c>
      <c r="B8" s="214" t="s">
        <v>284</v>
      </c>
      <c r="C8" s="214" t="s">
        <v>285</v>
      </c>
      <c r="D8" s="214" t="s">
        <v>286</v>
      </c>
      <c r="E8" s="214" t="s">
        <v>287</v>
      </c>
      <c r="F8" s="310" t="s">
        <v>288</v>
      </c>
      <c r="G8" s="310" t="s">
        <v>289</v>
      </c>
      <c r="H8" s="310" t="s">
        <v>290</v>
      </c>
    </row>
    <row r="9" spans="1:8" x14ac:dyDescent="0.3">
      <c r="A9" s="331"/>
      <c r="B9" s="214" t="s">
        <v>291</v>
      </c>
      <c r="C9" s="214" t="s">
        <v>292</v>
      </c>
      <c r="D9" s="214" t="s">
        <v>293</v>
      </c>
      <c r="E9" s="214" t="s">
        <v>294</v>
      </c>
      <c r="F9" s="320"/>
      <c r="G9" s="320"/>
      <c r="H9" s="322"/>
    </row>
    <row r="10" spans="1:8" x14ac:dyDescent="0.3">
      <c r="A10" s="331"/>
      <c r="B10" s="214" t="s">
        <v>295</v>
      </c>
      <c r="C10" s="214" t="s">
        <v>296</v>
      </c>
      <c r="D10" s="214" t="s">
        <v>297</v>
      </c>
      <c r="E10" s="214" t="s">
        <v>305</v>
      </c>
      <c r="F10" s="320"/>
      <c r="G10" s="320"/>
      <c r="H10" s="322"/>
    </row>
    <row r="11" spans="1:8" x14ac:dyDescent="0.3">
      <c r="A11" s="331"/>
      <c r="B11" s="223"/>
      <c r="C11" s="223"/>
      <c r="D11" s="214" t="s">
        <v>298</v>
      </c>
      <c r="E11" s="214" t="s">
        <v>299</v>
      </c>
      <c r="F11" s="320"/>
      <c r="G11" s="320"/>
      <c r="H11" s="322"/>
    </row>
    <row r="12" spans="1:8" ht="15" thickBot="1" x14ac:dyDescent="0.35">
      <c r="A12" s="332"/>
      <c r="B12" s="224"/>
      <c r="C12" s="224"/>
      <c r="D12" s="224"/>
      <c r="E12" s="215" t="s">
        <v>300</v>
      </c>
      <c r="F12" s="321"/>
      <c r="G12" s="321"/>
      <c r="H12" s="311"/>
    </row>
    <row r="13" spans="1:8" ht="59.4" customHeight="1" thickBot="1" x14ac:dyDescent="0.35">
      <c r="A13" s="220" t="s">
        <v>273</v>
      </c>
      <c r="B13" s="181" t="s">
        <v>301</v>
      </c>
      <c r="C13" s="181" t="s">
        <v>302</v>
      </c>
      <c r="D13" s="201">
        <v>0</v>
      </c>
      <c r="E13" s="201">
        <v>0</v>
      </c>
      <c r="F13" s="201"/>
      <c r="G13" s="201"/>
      <c r="H13" s="201"/>
    </row>
    <row r="14" spans="1:8" ht="15" thickBot="1" x14ac:dyDescent="0.35">
      <c r="A14" s="312" t="s">
        <v>303</v>
      </c>
      <c r="B14" s="313"/>
      <c r="C14" s="327"/>
      <c r="D14" s="225">
        <v>0</v>
      </c>
      <c r="E14" s="225">
        <v>0</v>
      </c>
      <c r="F14" s="226"/>
      <c r="G14" s="225"/>
      <c r="H14" s="225"/>
    </row>
    <row r="15" spans="1:8" ht="44.4" customHeight="1" thickBot="1" x14ac:dyDescent="0.35">
      <c r="A15" s="323" t="s">
        <v>304</v>
      </c>
      <c r="B15" s="323"/>
      <c r="C15" s="323"/>
      <c r="D15" s="323"/>
      <c r="E15" s="323"/>
      <c r="F15" s="323"/>
      <c r="G15" s="323"/>
      <c r="H15" s="323"/>
    </row>
    <row r="16" spans="1:8" ht="15" thickBot="1" x14ac:dyDescent="0.35">
      <c r="A16" s="324" t="s">
        <v>157</v>
      </c>
      <c r="B16" s="325"/>
      <c r="C16" s="325"/>
      <c r="D16" s="325"/>
      <c r="E16" s="325"/>
      <c r="F16" s="325"/>
      <c r="G16" s="325"/>
      <c r="H16" s="326"/>
    </row>
    <row r="17" spans="1:8" ht="17.399999999999999" customHeight="1" x14ac:dyDescent="0.3">
      <c r="A17" s="317" t="s">
        <v>268</v>
      </c>
      <c r="B17" s="214" t="s">
        <v>284</v>
      </c>
      <c r="C17" s="214" t="s">
        <v>285</v>
      </c>
      <c r="D17" s="214" t="s">
        <v>286</v>
      </c>
      <c r="E17" s="214" t="s">
        <v>287</v>
      </c>
      <c r="F17" s="310" t="s">
        <v>288</v>
      </c>
      <c r="G17" s="310" t="s">
        <v>289</v>
      </c>
      <c r="H17" s="310" t="s">
        <v>290</v>
      </c>
    </row>
    <row r="18" spans="1:8" x14ac:dyDescent="0.3">
      <c r="A18" s="318"/>
      <c r="B18" s="214" t="s">
        <v>291</v>
      </c>
      <c r="C18" s="214" t="s">
        <v>292</v>
      </c>
      <c r="D18" s="214" t="s">
        <v>293</v>
      </c>
      <c r="E18" s="214" t="s">
        <v>294</v>
      </c>
      <c r="F18" s="320"/>
      <c r="G18" s="320"/>
      <c r="H18" s="322"/>
    </row>
    <row r="19" spans="1:8" x14ac:dyDescent="0.3">
      <c r="A19" s="318"/>
      <c r="B19" s="214" t="s">
        <v>295</v>
      </c>
      <c r="C19" s="214" t="s">
        <v>296</v>
      </c>
      <c r="D19" s="214" t="s">
        <v>297</v>
      </c>
      <c r="E19" s="214" t="s">
        <v>307</v>
      </c>
      <c r="F19" s="320"/>
      <c r="G19" s="320"/>
      <c r="H19" s="322"/>
    </row>
    <row r="20" spans="1:8" x14ac:dyDescent="0.3">
      <c r="A20" s="318"/>
      <c r="B20" s="223"/>
      <c r="C20" s="223"/>
      <c r="D20" s="214" t="s">
        <v>298</v>
      </c>
      <c r="E20" s="214" t="s">
        <v>299</v>
      </c>
      <c r="F20" s="320"/>
      <c r="G20" s="320"/>
      <c r="H20" s="322"/>
    </row>
    <row r="21" spans="1:8" ht="15" thickBot="1" x14ac:dyDescent="0.35">
      <c r="A21" s="319"/>
      <c r="B21" s="224"/>
      <c r="C21" s="224"/>
      <c r="D21" s="224"/>
      <c r="E21" s="215" t="s">
        <v>300</v>
      </c>
      <c r="F21" s="321"/>
      <c r="G21" s="321"/>
      <c r="H21" s="311"/>
    </row>
    <row r="22" spans="1:8" ht="59.4" customHeight="1" thickBot="1" x14ac:dyDescent="0.35">
      <c r="A22" s="220" t="s">
        <v>273</v>
      </c>
      <c r="B22" s="181" t="s">
        <v>301</v>
      </c>
      <c r="C22" s="181" t="s">
        <v>302</v>
      </c>
      <c r="D22" s="201">
        <v>0</v>
      </c>
      <c r="E22" s="201">
        <v>0</v>
      </c>
      <c r="F22" s="181"/>
      <c r="G22" s="201"/>
      <c r="H22" s="201"/>
    </row>
    <row r="23" spans="1:8" ht="15" thickBot="1" x14ac:dyDescent="0.35">
      <c r="A23" s="312" t="s">
        <v>303</v>
      </c>
      <c r="B23" s="313"/>
      <c r="C23" s="314"/>
      <c r="D23" s="225">
        <v>0</v>
      </c>
      <c r="E23" s="225">
        <v>0</v>
      </c>
      <c r="F23" s="226"/>
      <c r="G23" s="225"/>
      <c r="H23" s="225"/>
    </row>
    <row r="24" spans="1:8" ht="81.599999999999994" customHeight="1" x14ac:dyDescent="0.3">
      <c r="A24" s="315" t="s">
        <v>306</v>
      </c>
      <c r="B24" s="315"/>
      <c r="C24" s="315"/>
      <c r="D24" s="315"/>
      <c r="E24" s="315"/>
      <c r="F24" s="315"/>
      <c r="G24" s="315"/>
      <c r="H24" s="315"/>
    </row>
    <row r="25" spans="1:8" ht="15" thickBot="1" x14ac:dyDescent="0.35">
      <c r="A25" s="316" t="s">
        <v>157</v>
      </c>
      <c r="B25" s="316"/>
      <c r="C25" s="316"/>
      <c r="D25" s="316"/>
      <c r="E25" s="316"/>
      <c r="F25" s="316"/>
      <c r="G25" s="316"/>
      <c r="H25" s="316"/>
    </row>
    <row r="26" spans="1:8" ht="16.8" customHeight="1" x14ac:dyDescent="0.3">
      <c r="A26" s="317" t="s">
        <v>268</v>
      </c>
      <c r="B26" s="219" t="s">
        <v>284</v>
      </c>
      <c r="C26" s="219" t="s">
        <v>285</v>
      </c>
      <c r="D26" s="219" t="s">
        <v>286</v>
      </c>
      <c r="E26" s="219" t="s">
        <v>287</v>
      </c>
      <c r="F26" s="310" t="s">
        <v>288</v>
      </c>
      <c r="G26" s="310" t="s">
        <v>289</v>
      </c>
      <c r="H26" s="310" t="s">
        <v>290</v>
      </c>
    </row>
    <row r="27" spans="1:8" x14ac:dyDescent="0.3">
      <c r="A27" s="318"/>
      <c r="B27" s="214" t="s">
        <v>291</v>
      </c>
      <c r="C27" s="214" t="s">
        <v>292</v>
      </c>
      <c r="D27" s="214" t="s">
        <v>293</v>
      </c>
      <c r="E27" s="214" t="s">
        <v>294</v>
      </c>
      <c r="F27" s="320"/>
      <c r="G27" s="320"/>
      <c r="H27" s="322"/>
    </row>
    <row r="28" spans="1:8" x14ac:dyDescent="0.3">
      <c r="A28" s="318"/>
      <c r="B28" s="214" t="s">
        <v>295</v>
      </c>
      <c r="C28" s="214" t="s">
        <v>296</v>
      </c>
      <c r="D28" s="214" t="s">
        <v>297</v>
      </c>
      <c r="E28" s="214" t="s">
        <v>329</v>
      </c>
      <c r="F28" s="320"/>
      <c r="G28" s="320"/>
      <c r="H28" s="322"/>
    </row>
    <row r="29" spans="1:8" x14ac:dyDescent="0.3">
      <c r="A29" s="318"/>
      <c r="B29" s="223"/>
      <c r="C29" s="223"/>
      <c r="D29" s="214" t="s">
        <v>298</v>
      </c>
      <c r="E29" s="214" t="s">
        <v>299</v>
      </c>
      <c r="F29" s="320"/>
      <c r="G29" s="320"/>
      <c r="H29" s="322"/>
    </row>
    <row r="30" spans="1:8" ht="15" thickBot="1" x14ac:dyDescent="0.35">
      <c r="A30" s="319"/>
      <c r="B30" s="224"/>
      <c r="C30" s="224"/>
      <c r="D30" s="224"/>
      <c r="E30" s="215" t="s">
        <v>300</v>
      </c>
      <c r="F30" s="321"/>
      <c r="G30" s="321"/>
      <c r="H30" s="311"/>
    </row>
    <row r="31" spans="1:8" ht="53.4" thickBot="1" x14ac:dyDescent="0.35">
      <c r="A31" s="216" t="s">
        <v>273</v>
      </c>
      <c r="B31" s="181" t="s">
        <v>301</v>
      </c>
      <c r="C31" s="181" t="s">
        <v>302</v>
      </c>
      <c r="D31" s="201">
        <v>0</v>
      </c>
      <c r="E31" s="201">
        <v>0</v>
      </c>
      <c r="F31" s="181"/>
      <c r="G31" s="201"/>
      <c r="H31" s="201"/>
    </row>
    <row r="32" spans="1:8" ht="15" thickBot="1" x14ac:dyDescent="0.35">
      <c r="A32" s="312" t="s">
        <v>303</v>
      </c>
      <c r="B32" s="313"/>
      <c r="C32" s="314"/>
      <c r="D32" s="225">
        <v>0</v>
      </c>
      <c r="E32" s="225">
        <v>0</v>
      </c>
      <c r="F32" s="226"/>
      <c r="G32" s="225"/>
      <c r="H32" s="225"/>
    </row>
  </sheetData>
  <mergeCells count="26">
    <mergeCell ref="A14:C14"/>
    <mergeCell ref="A1:H1"/>
    <mergeCell ref="A2:H2"/>
    <mergeCell ref="A3:H3"/>
    <mergeCell ref="A4:H4"/>
    <mergeCell ref="A5:H5"/>
    <mergeCell ref="A6:H6"/>
    <mergeCell ref="A7:H7"/>
    <mergeCell ref="A8:A12"/>
    <mergeCell ref="F8:F12"/>
    <mergeCell ref="G8:G12"/>
    <mergeCell ref="H8:H12"/>
    <mergeCell ref="A15:H15"/>
    <mergeCell ref="A16:H16"/>
    <mergeCell ref="A17:A21"/>
    <mergeCell ref="F17:F21"/>
    <mergeCell ref="G17:G21"/>
    <mergeCell ref="H17:H21"/>
    <mergeCell ref="A32:C32"/>
    <mergeCell ref="A23:C23"/>
    <mergeCell ref="A24:H24"/>
    <mergeCell ref="A25:H25"/>
    <mergeCell ref="A26:A30"/>
    <mergeCell ref="F26:F30"/>
    <mergeCell ref="G26:G30"/>
    <mergeCell ref="H26:H30"/>
  </mergeCells>
  <pageMargins left="0.78740157480314965" right="0.19685039370078741" top="0.39370078740157483" bottom="0.19685039370078741" header="0.31496062992125984" footer="0.31496062992125984"/>
  <pageSetup paperSize="9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0"/>
  <dimension ref="A1:G112"/>
  <sheetViews>
    <sheetView view="pageBreakPreview" topLeftCell="A13" zoomScaleSheetLayoutView="100" workbookViewId="0">
      <selection activeCell="A21" sqref="A21"/>
    </sheetView>
  </sheetViews>
  <sheetFormatPr defaultColWidth="9.109375" defaultRowHeight="13.2" x14ac:dyDescent="0.25"/>
  <cols>
    <col min="1" max="1" width="82.109375" style="26" customWidth="1"/>
    <col min="2" max="2" width="17" style="26" customWidth="1"/>
    <col min="3" max="3" width="11" style="26" customWidth="1"/>
    <col min="4" max="4" width="12.33203125" style="71" customWidth="1"/>
    <col min="5" max="5" width="14.6640625" style="27" customWidth="1"/>
    <col min="6" max="6" width="12.5546875" style="7" customWidth="1"/>
    <col min="7" max="7" width="14.6640625" style="7" customWidth="1"/>
    <col min="8" max="16384" width="9.109375" style="7"/>
  </cols>
  <sheetData>
    <row r="1" spans="1:7" s="8" customFormat="1" ht="13.8" x14ac:dyDescent="0.25">
      <c r="A1" s="20"/>
      <c r="B1" s="20"/>
      <c r="C1" s="20"/>
      <c r="D1" s="2"/>
      <c r="E1" s="20" t="s">
        <v>313</v>
      </c>
    </row>
    <row r="2" spans="1:7" s="1" customFormat="1" ht="13.8" x14ac:dyDescent="0.25">
      <c r="A2" s="20"/>
      <c r="B2" s="20"/>
      <c r="C2" s="20"/>
      <c r="D2" s="2"/>
      <c r="E2" s="21" t="s">
        <v>58</v>
      </c>
      <c r="F2" s="3"/>
      <c r="G2" s="2"/>
    </row>
    <row r="3" spans="1:7" s="1" customFormat="1" ht="13.8" x14ac:dyDescent="0.25">
      <c r="A3" s="20"/>
      <c r="B3" s="20"/>
      <c r="C3" s="20"/>
      <c r="D3" s="2"/>
      <c r="E3" s="21" t="str">
        <f>'Прил 4 Ведом 22'!A3</f>
        <v>станция Клявлино муниципального района Клявлинский Самарской области</v>
      </c>
      <c r="F3" s="3"/>
      <c r="G3" s="2"/>
    </row>
    <row r="4" spans="1:7" s="1" customFormat="1" ht="13.8" x14ac:dyDescent="0.25">
      <c r="A4" s="20"/>
      <c r="B4" s="20"/>
      <c r="C4" s="20"/>
      <c r="D4" s="2"/>
      <c r="E4" s="21" t="str">
        <f>'Прил 4 Ведом 22'!A4</f>
        <v>"О бюджете сельского станция Клявлино муниципального района Клявлинский Самарской области</v>
      </c>
      <c r="F4" s="3"/>
      <c r="G4" s="2"/>
    </row>
    <row r="5" spans="1:7" s="1" customFormat="1" ht="13.8" x14ac:dyDescent="0.25">
      <c r="A5" s="19"/>
      <c r="B5" s="19"/>
      <c r="C5" s="19"/>
      <c r="E5" s="59" t="str">
        <f>'Прил 4 Ведом 22'!A5</f>
        <v>на 2022 год и плановый период 2023 и 2024 годов"</v>
      </c>
      <c r="F5" s="3"/>
      <c r="G5" s="2"/>
    </row>
    <row r="6" spans="1:7" s="1" customFormat="1" ht="8.6999999999999993" customHeight="1" x14ac:dyDescent="0.25">
      <c r="A6" s="59"/>
      <c r="B6" s="59"/>
      <c r="C6" s="59"/>
      <c r="D6" s="61"/>
      <c r="E6" s="59"/>
      <c r="F6" s="3"/>
      <c r="G6" s="2"/>
    </row>
    <row r="7" spans="1:7" s="8" customFormat="1" ht="39" customHeight="1" x14ac:dyDescent="0.25">
      <c r="A7" s="333" t="s">
        <v>78</v>
      </c>
      <c r="B7" s="333"/>
      <c r="C7" s="333"/>
      <c r="D7" s="333"/>
      <c r="E7" s="333"/>
    </row>
    <row r="8" spans="1:7" s="8" customFormat="1" ht="13.8" x14ac:dyDescent="0.25">
      <c r="A8" s="22"/>
      <c r="B8" s="22"/>
      <c r="C8" s="22"/>
      <c r="D8" s="62"/>
      <c r="E8" s="19"/>
    </row>
    <row r="9" spans="1:7" s="8" customFormat="1" ht="14.25" customHeight="1" x14ac:dyDescent="0.25">
      <c r="A9" s="334" t="s">
        <v>12</v>
      </c>
      <c r="B9" s="337" t="s">
        <v>4</v>
      </c>
      <c r="C9" s="337" t="s">
        <v>5</v>
      </c>
      <c r="D9" s="335" t="s">
        <v>55</v>
      </c>
      <c r="E9" s="336"/>
    </row>
    <row r="10" spans="1:7" s="8" customFormat="1" ht="51.75" customHeight="1" x14ac:dyDescent="0.25">
      <c r="A10" s="334"/>
      <c r="B10" s="338"/>
      <c r="C10" s="338"/>
      <c r="D10" s="63" t="s">
        <v>6</v>
      </c>
      <c r="E10" s="23" t="s">
        <v>11</v>
      </c>
    </row>
    <row r="11" spans="1:7" s="8" customFormat="1" ht="58.2" customHeight="1" x14ac:dyDescent="0.25">
      <c r="A11" s="95" t="s">
        <v>79</v>
      </c>
      <c r="B11" s="113" t="s">
        <v>77</v>
      </c>
      <c r="C11" s="112"/>
      <c r="D11" s="115">
        <f>D12</f>
        <v>3901.95</v>
      </c>
      <c r="E11" s="115">
        <f>E12</f>
        <v>0</v>
      </c>
    </row>
    <row r="12" spans="1:7" s="8" customFormat="1" ht="17.25" customHeight="1" x14ac:dyDescent="0.25">
      <c r="A12" s="77" t="s">
        <v>24</v>
      </c>
      <c r="B12" s="114" t="s">
        <v>77</v>
      </c>
      <c r="C12" s="114" t="s">
        <v>64</v>
      </c>
      <c r="D12" s="116">
        <f>D13</f>
        <v>3901.95</v>
      </c>
      <c r="E12" s="116">
        <f>E13</f>
        <v>0</v>
      </c>
    </row>
    <row r="13" spans="1:7" s="8" customFormat="1" ht="17.25" customHeight="1" x14ac:dyDescent="0.25">
      <c r="A13" s="77" t="s">
        <v>25</v>
      </c>
      <c r="B13" s="114" t="s">
        <v>77</v>
      </c>
      <c r="C13" s="114" t="s">
        <v>65</v>
      </c>
      <c r="D13" s="116">
        <f>'Прил 4 Ведом 22'!F59</f>
        <v>3901.95</v>
      </c>
      <c r="E13" s="116">
        <f>'Прил 4 Ведом 22'!G59</f>
        <v>0</v>
      </c>
    </row>
    <row r="14" spans="1:7" ht="39.6" x14ac:dyDescent="0.25">
      <c r="A14" s="56" t="s">
        <v>69</v>
      </c>
      <c r="B14" s="56">
        <f>'Прил 4 Ведом 22'!D16</f>
        <v>2900000000</v>
      </c>
      <c r="C14" s="56"/>
      <c r="D14" s="64">
        <f>D15+D18+D20+D22+D24</f>
        <v>29636.202000000001</v>
      </c>
      <c r="E14" s="64">
        <f>E15+E18+E20+E22+E24</f>
        <v>473.84</v>
      </c>
      <c r="F14" s="55"/>
      <c r="G14" s="55"/>
    </row>
    <row r="15" spans="1:7" ht="39.6" x14ac:dyDescent="0.25">
      <c r="A15" s="11" t="s">
        <v>22</v>
      </c>
      <c r="B15" s="11">
        <v>2900000000</v>
      </c>
      <c r="C15" s="11">
        <v>100</v>
      </c>
      <c r="D15" s="65">
        <f>D16+D17</f>
        <v>6774.2469999999994</v>
      </c>
      <c r="E15" s="65">
        <f>E16+E17</f>
        <v>445.03399999999999</v>
      </c>
    </row>
    <row r="16" spans="1:7" x14ac:dyDescent="0.25">
      <c r="A16" s="11" t="s">
        <v>44</v>
      </c>
      <c r="B16" s="11">
        <v>2900000000</v>
      </c>
      <c r="C16" s="11">
        <v>110</v>
      </c>
      <c r="D16" s="65">
        <f>'Прил 4 Ведом 22'!F84</f>
        <v>1492.47</v>
      </c>
      <c r="E16" s="65">
        <f>'Прил 4 Ведом 22'!G84</f>
        <v>0</v>
      </c>
    </row>
    <row r="17" spans="1:5" x14ac:dyDescent="0.25">
      <c r="A17" s="11" t="s">
        <v>23</v>
      </c>
      <c r="B17" s="11">
        <v>2900000000</v>
      </c>
      <c r="C17" s="11">
        <v>120</v>
      </c>
      <c r="D17" s="65">
        <f>'Прил 4 Ведом 22'!F18+'Прил 4 Ведом 22'!F22+'Прил 4 Ведом 22'!F53</f>
        <v>5281.7769999999991</v>
      </c>
      <c r="E17" s="65">
        <f>'Прил 4 Ведом 22'!G18+'Прил 4 Ведом 22'!G22+'Прил 4 Ведом 22'!G53</f>
        <v>445.03399999999999</v>
      </c>
    </row>
    <row r="18" spans="1:5" x14ac:dyDescent="0.25">
      <c r="A18" s="48" t="s">
        <v>24</v>
      </c>
      <c r="B18" s="11">
        <v>2900000000</v>
      </c>
      <c r="C18" s="11">
        <v>200</v>
      </c>
      <c r="D18" s="65">
        <f>D19</f>
        <v>12819.5412</v>
      </c>
      <c r="E18" s="65">
        <f>E19</f>
        <v>28.805999999999997</v>
      </c>
    </row>
    <row r="19" spans="1:5" x14ac:dyDescent="0.25">
      <c r="A19" s="11" t="s">
        <v>25</v>
      </c>
      <c r="B19" s="11">
        <v>2900000000</v>
      </c>
      <c r="C19" s="11">
        <v>240</v>
      </c>
      <c r="D19" s="65">
        <f>'Прил 4 Ведом 22'!F24+'Прил 4 Ведом 22'!F55+'Прил 4 Ведом 22'!F71+'Прил 4 Ведом 22'!F86+'Прил 4 Ведом 22'!F61+'Прил 4 Ведом 22'!F65+'Прил 4 Ведом 22'!F45</f>
        <v>12819.5412</v>
      </c>
      <c r="E19" s="65">
        <f>'Прил 4 Ведом 22'!G24+'Прил 4 Ведом 22'!G55+'Прил 4 Ведом 22'!G71+'Прил 4 Ведом 22'!G86+'Прил 4 Ведом 22'!G61+'Прил 4 Ведом 22'!G65+'Прил 4 Ведом 22'!G45</f>
        <v>28.805999999999997</v>
      </c>
    </row>
    <row r="20" spans="1:5" x14ac:dyDescent="0.25">
      <c r="A20" s="11" t="str">
        <f>'Прил 4 Ведом 22'!B91</f>
        <v>Социальное обеспечение и иные выплаты населению</v>
      </c>
      <c r="B20" s="11">
        <v>2900000000</v>
      </c>
      <c r="C20" s="11">
        <v>300</v>
      </c>
      <c r="D20" s="65">
        <f>D21</f>
        <v>219.292</v>
      </c>
      <c r="E20" s="65">
        <f>E21</f>
        <v>0</v>
      </c>
    </row>
    <row r="21" spans="1:5" x14ac:dyDescent="0.25">
      <c r="A21" s="11" t="str">
        <f>'Прил 4 Ведом 22'!B92</f>
        <v>Публичные нормативные социальные выплаты гражданам</v>
      </c>
      <c r="B21" s="11">
        <v>2900000000</v>
      </c>
      <c r="C21" s="11">
        <f>'Прил 4 Ведом 22'!E92</f>
        <v>310</v>
      </c>
      <c r="D21" s="65">
        <f>'Прил 4 Ведом 22'!F90</f>
        <v>219.292</v>
      </c>
      <c r="E21" s="65">
        <f>'Прил 4 Ведом 22'!G90</f>
        <v>0</v>
      </c>
    </row>
    <row r="22" spans="1:5" x14ac:dyDescent="0.25">
      <c r="A22" s="11" t="s">
        <v>30</v>
      </c>
      <c r="B22" s="11">
        <v>2900000000</v>
      </c>
      <c r="C22" s="11">
        <v>500</v>
      </c>
      <c r="D22" s="65">
        <f>D23</f>
        <v>9311.8497999999981</v>
      </c>
      <c r="E22" s="65">
        <f>E23</f>
        <v>0</v>
      </c>
    </row>
    <row r="23" spans="1:5" x14ac:dyDescent="0.25">
      <c r="A23" s="11" t="s">
        <v>31</v>
      </c>
      <c r="B23" s="11">
        <v>2900000000</v>
      </c>
      <c r="C23" s="11">
        <v>540</v>
      </c>
      <c r="D23" s="65">
        <f>'Прил 4 Ведом 22'!F30+'Прил 4 Ведом 22'!F36+'Прил 4 Ведом 22'!F47+'Прил 4 Ведом 22'!F80+'Прил 4 Ведом 22'!F88+'Прил 4 Ведом 22'!F96+'Прил 4 Ведом 22'!F73</f>
        <v>9311.8497999999981</v>
      </c>
      <c r="E23" s="65">
        <f>'Прил 4 Ведом 22'!G49+'Прил 4 Ведом 22'!G32</f>
        <v>0</v>
      </c>
    </row>
    <row r="24" spans="1:5" x14ac:dyDescent="0.25">
      <c r="A24" s="11" t="s">
        <v>26</v>
      </c>
      <c r="B24" s="11">
        <v>2900000000</v>
      </c>
      <c r="C24" s="11">
        <v>800</v>
      </c>
      <c r="D24" s="65">
        <f>D25</f>
        <v>511.27199999999999</v>
      </c>
      <c r="E24" s="65">
        <f>E25</f>
        <v>0</v>
      </c>
    </row>
    <row r="25" spans="1:5" x14ac:dyDescent="0.25">
      <c r="A25" s="11" t="s">
        <v>27</v>
      </c>
      <c r="B25" s="11">
        <v>2900000000</v>
      </c>
      <c r="C25" s="11">
        <v>850</v>
      </c>
      <c r="D25" s="65">
        <f>'Прил 4 Ведом 22'!F32+'Прил 4 Ведом 22'!F49</f>
        <v>511.27199999999999</v>
      </c>
      <c r="E25" s="65">
        <f>'Прил 4 Ведом 22'!G30+'Прил 4 Ведом 22'!G36+'Прил 4 Ведом 22'!G47+'Прил 4 Ведом 22'!G80+'Прил 4 Ведом 22'!G88+'Прил 4 Ведом 22'!G96+'Прил 4 Ведом 22'!G73</f>
        <v>0</v>
      </c>
    </row>
    <row r="26" spans="1:5" ht="39.6" x14ac:dyDescent="0.25">
      <c r="A26" s="56" t="s">
        <v>72</v>
      </c>
      <c r="B26" s="56">
        <f>'Прил 4 Ведом 22'!D74</f>
        <v>3500000000</v>
      </c>
      <c r="C26" s="56"/>
      <c r="D26" s="64">
        <f>D27</f>
        <v>3082.5140000000001</v>
      </c>
      <c r="E26" s="64">
        <f>E27</f>
        <v>1999.97</v>
      </c>
    </row>
    <row r="27" spans="1:5" x14ac:dyDescent="0.25">
      <c r="A27" s="48" t="s">
        <v>24</v>
      </c>
      <c r="B27" s="11">
        <v>3500000000</v>
      </c>
      <c r="C27" s="11">
        <v>200</v>
      </c>
      <c r="D27" s="65">
        <f>D28</f>
        <v>3082.5140000000001</v>
      </c>
      <c r="E27" s="65">
        <f>E28</f>
        <v>1999.97</v>
      </c>
    </row>
    <row r="28" spans="1:5" x14ac:dyDescent="0.25">
      <c r="A28" s="11" t="s">
        <v>25</v>
      </c>
      <c r="B28" s="11">
        <v>3500000000</v>
      </c>
      <c r="C28" s="11">
        <v>240</v>
      </c>
      <c r="D28" s="65">
        <f>'Прил 4 Ведом 22'!F76</f>
        <v>3082.5140000000001</v>
      </c>
      <c r="E28" s="65">
        <f>'Прил 4 Ведом 22'!G76</f>
        <v>1999.97</v>
      </c>
    </row>
    <row r="29" spans="1:5" ht="19.5" customHeight="1" x14ac:dyDescent="0.25">
      <c r="A29" s="36" t="s">
        <v>32</v>
      </c>
      <c r="B29" s="57" t="s">
        <v>52</v>
      </c>
      <c r="C29" s="58"/>
      <c r="D29" s="66">
        <f t="shared" ref="D29:E31" si="0">D30</f>
        <v>50</v>
      </c>
      <c r="E29" s="66">
        <f t="shared" si="0"/>
        <v>0</v>
      </c>
    </row>
    <row r="30" spans="1:5" s="17" customFormat="1" ht="39.6" x14ac:dyDescent="0.25">
      <c r="A30" s="16" t="s">
        <v>54</v>
      </c>
      <c r="B30" s="49" t="s">
        <v>53</v>
      </c>
      <c r="C30" s="53"/>
      <c r="D30" s="67">
        <f t="shared" si="0"/>
        <v>50</v>
      </c>
      <c r="E30" s="67">
        <f t="shared" si="0"/>
        <v>0</v>
      </c>
    </row>
    <row r="31" spans="1:5" s="17" customFormat="1" ht="14.25" customHeight="1" x14ac:dyDescent="0.25">
      <c r="A31" s="16" t="s">
        <v>26</v>
      </c>
      <c r="B31" s="49" t="s">
        <v>53</v>
      </c>
      <c r="C31" s="53">
        <v>800</v>
      </c>
      <c r="D31" s="67">
        <f t="shared" si="0"/>
        <v>50</v>
      </c>
      <c r="E31" s="67">
        <f t="shared" si="0"/>
        <v>0</v>
      </c>
    </row>
    <row r="32" spans="1:5" s="17" customFormat="1" ht="12" customHeight="1" x14ac:dyDescent="0.25">
      <c r="A32" s="16" t="s">
        <v>43</v>
      </c>
      <c r="B32" s="49" t="s">
        <v>53</v>
      </c>
      <c r="C32" s="53">
        <v>870</v>
      </c>
      <c r="D32" s="67">
        <f>'Прил 4 Ведом 22'!F41</f>
        <v>50</v>
      </c>
      <c r="E32" s="67">
        <f>'Прил 4 Ведом 22'!G41</f>
        <v>0</v>
      </c>
    </row>
    <row r="33" spans="1:5" ht="12.75" customHeight="1" x14ac:dyDescent="0.25">
      <c r="A33" s="52" t="s">
        <v>6</v>
      </c>
      <c r="B33" s="52"/>
      <c r="C33" s="54"/>
      <c r="D33" s="66">
        <f>D11+D14+D26+D29</f>
        <v>36670.666000000005</v>
      </c>
      <c r="E33" s="66">
        <f>E11+E14+E26+E29</f>
        <v>2473.81</v>
      </c>
    </row>
    <row r="34" spans="1:5" hidden="1" x14ac:dyDescent="0.25">
      <c r="A34" s="25" t="s">
        <v>47</v>
      </c>
      <c r="B34" s="25"/>
      <c r="C34" s="25"/>
      <c r="D34" s="68">
        <v>0</v>
      </c>
      <c r="E34" s="18">
        <v>0</v>
      </c>
    </row>
    <row r="35" spans="1:5" hidden="1" x14ac:dyDescent="0.25">
      <c r="A35" s="24" t="s">
        <v>47</v>
      </c>
      <c r="B35" s="24"/>
      <c r="C35" s="24"/>
      <c r="D35" s="69">
        <v>0</v>
      </c>
      <c r="E35" s="9">
        <v>0</v>
      </c>
    </row>
    <row r="36" spans="1:5" hidden="1" x14ac:dyDescent="0.25">
      <c r="A36" s="24" t="s">
        <v>47</v>
      </c>
      <c r="B36" s="24"/>
      <c r="C36" s="24"/>
      <c r="D36" s="69">
        <v>0</v>
      </c>
      <c r="E36" s="9">
        <v>0</v>
      </c>
    </row>
    <row r="37" spans="1:5" hidden="1" x14ac:dyDescent="0.25">
      <c r="A37" s="24" t="s">
        <v>47</v>
      </c>
      <c r="B37" s="24"/>
      <c r="C37" s="24"/>
      <c r="D37" s="69">
        <v>0</v>
      </c>
      <c r="E37" s="9">
        <v>0</v>
      </c>
    </row>
    <row r="38" spans="1:5" hidden="1" x14ac:dyDescent="0.25">
      <c r="A38" s="24" t="s">
        <v>47</v>
      </c>
      <c r="B38" s="24"/>
      <c r="C38" s="24"/>
      <c r="D38" s="69">
        <v>0</v>
      </c>
      <c r="E38" s="9">
        <v>0</v>
      </c>
    </row>
    <row r="39" spans="1:5" hidden="1" x14ac:dyDescent="0.25">
      <c r="A39" s="24" t="s">
        <v>47</v>
      </c>
      <c r="B39" s="24"/>
      <c r="C39" s="24"/>
      <c r="D39" s="69">
        <v>0</v>
      </c>
      <c r="E39" s="9">
        <v>0</v>
      </c>
    </row>
    <row r="40" spans="1:5" hidden="1" x14ac:dyDescent="0.25">
      <c r="A40" s="24" t="s">
        <v>47</v>
      </c>
      <c r="B40" s="24"/>
      <c r="C40" s="24"/>
      <c r="D40" s="69">
        <v>0</v>
      </c>
      <c r="E40" s="9">
        <v>0</v>
      </c>
    </row>
    <row r="41" spans="1:5" hidden="1" x14ac:dyDescent="0.25">
      <c r="A41" s="24" t="s">
        <v>47</v>
      </c>
      <c r="B41" s="24"/>
      <c r="C41" s="24"/>
      <c r="D41" s="69">
        <v>0</v>
      </c>
      <c r="E41" s="9">
        <v>0</v>
      </c>
    </row>
    <row r="42" spans="1:5" hidden="1" x14ac:dyDescent="0.25">
      <c r="A42" s="24" t="s">
        <v>47</v>
      </c>
      <c r="B42" s="24"/>
      <c r="C42" s="24"/>
      <c r="D42" s="69">
        <v>0</v>
      </c>
      <c r="E42" s="9">
        <v>0</v>
      </c>
    </row>
    <row r="43" spans="1:5" hidden="1" x14ac:dyDescent="0.25">
      <c r="A43" s="24" t="s">
        <v>47</v>
      </c>
      <c r="B43" s="24"/>
      <c r="C43" s="24"/>
      <c r="D43" s="69">
        <v>0</v>
      </c>
      <c r="E43" s="9">
        <v>0</v>
      </c>
    </row>
    <row r="44" spans="1:5" hidden="1" x14ac:dyDescent="0.25">
      <c r="A44" s="24" t="s">
        <v>47</v>
      </c>
      <c r="B44" s="24"/>
      <c r="C44" s="24"/>
      <c r="D44" s="69">
        <v>0</v>
      </c>
      <c r="E44" s="9">
        <v>0</v>
      </c>
    </row>
    <row r="45" spans="1:5" hidden="1" x14ac:dyDescent="0.25">
      <c r="A45" s="24" t="s">
        <v>47</v>
      </c>
      <c r="B45" s="24"/>
      <c r="C45" s="24"/>
      <c r="D45" s="69">
        <v>0</v>
      </c>
      <c r="E45" s="9">
        <v>0</v>
      </c>
    </row>
    <row r="46" spans="1:5" hidden="1" x14ac:dyDescent="0.25">
      <c r="A46" s="24" t="s">
        <v>47</v>
      </c>
      <c r="B46" s="24"/>
      <c r="C46" s="24"/>
      <c r="D46" s="69">
        <v>0</v>
      </c>
      <c r="E46" s="9">
        <v>0</v>
      </c>
    </row>
    <row r="47" spans="1:5" hidden="1" x14ac:dyDescent="0.25">
      <c r="A47" s="24" t="s">
        <v>47</v>
      </c>
      <c r="B47" s="24"/>
      <c r="C47" s="24"/>
      <c r="D47" s="69">
        <v>0</v>
      </c>
      <c r="E47" s="9">
        <v>0</v>
      </c>
    </row>
    <row r="48" spans="1:5" hidden="1" x14ac:dyDescent="0.25">
      <c r="A48" s="24" t="s">
        <v>47</v>
      </c>
      <c r="B48" s="24"/>
      <c r="C48" s="24"/>
      <c r="D48" s="69">
        <v>0</v>
      </c>
      <c r="E48" s="9">
        <v>0</v>
      </c>
    </row>
    <row r="49" spans="1:5" hidden="1" x14ac:dyDescent="0.25">
      <c r="A49" s="24" t="s">
        <v>47</v>
      </c>
      <c r="B49" s="24"/>
      <c r="C49" s="24"/>
      <c r="D49" s="69">
        <v>0</v>
      </c>
      <c r="E49" s="9">
        <v>0</v>
      </c>
    </row>
    <row r="50" spans="1:5" hidden="1" x14ac:dyDescent="0.25">
      <c r="A50" s="24" t="s">
        <v>47</v>
      </c>
      <c r="B50" s="24"/>
      <c r="C50" s="24"/>
      <c r="D50" s="69">
        <v>0</v>
      </c>
      <c r="E50" s="9">
        <v>0</v>
      </c>
    </row>
    <row r="51" spans="1:5" hidden="1" x14ac:dyDescent="0.25">
      <c r="A51" s="24" t="s">
        <v>47</v>
      </c>
      <c r="B51" s="24"/>
      <c r="C51" s="24"/>
      <c r="D51" s="69">
        <v>0</v>
      </c>
      <c r="E51" s="9">
        <v>0</v>
      </c>
    </row>
    <row r="52" spans="1:5" hidden="1" x14ac:dyDescent="0.25">
      <c r="A52" s="24" t="s">
        <v>47</v>
      </c>
      <c r="B52" s="24"/>
      <c r="C52" s="24"/>
      <c r="D52" s="69">
        <v>0</v>
      </c>
      <c r="E52" s="9">
        <v>0</v>
      </c>
    </row>
    <row r="53" spans="1:5" hidden="1" x14ac:dyDescent="0.25">
      <c r="A53" s="24" t="s">
        <v>47</v>
      </c>
      <c r="B53" s="24"/>
      <c r="C53" s="24"/>
      <c r="D53" s="69">
        <v>0</v>
      </c>
      <c r="E53" s="9">
        <v>0</v>
      </c>
    </row>
    <row r="54" spans="1:5" hidden="1" x14ac:dyDescent="0.25">
      <c r="A54" s="24" t="s">
        <v>47</v>
      </c>
      <c r="B54" s="24"/>
      <c r="C54" s="24"/>
      <c r="D54" s="69">
        <v>0</v>
      </c>
      <c r="E54" s="9">
        <v>0</v>
      </c>
    </row>
    <row r="55" spans="1:5" hidden="1" x14ac:dyDescent="0.25">
      <c r="A55" s="24" t="s">
        <v>47</v>
      </c>
      <c r="B55" s="24"/>
      <c r="C55" s="24"/>
      <c r="D55" s="69">
        <v>0</v>
      </c>
      <c r="E55" s="9">
        <v>0</v>
      </c>
    </row>
    <row r="56" spans="1:5" hidden="1" x14ac:dyDescent="0.25">
      <c r="A56" s="24" t="s">
        <v>47</v>
      </c>
      <c r="B56" s="24"/>
      <c r="C56" s="24"/>
      <c r="D56" s="69">
        <v>0</v>
      </c>
      <c r="E56" s="9">
        <v>0</v>
      </c>
    </row>
    <row r="57" spans="1:5" hidden="1" x14ac:dyDescent="0.25">
      <c r="A57" s="24" t="s">
        <v>47</v>
      </c>
      <c r="B57" s="24"/>
      <c r="C57" s="24"/>
      <c r="D57" s="69">
        <v>0</v>
      </c>
      <c r="E57" s="9">
        <v>0</v>
      </c>
    </row>
    <row r="58" spans="1:5" hidden="1" x14ac:dyDescent="0.25">
      <c r="A58" s="24" t="s">
        <v>47</v>
      </c>
      <c r="B58" s="24"/>
      <c r="C58" s="24"/>
      <c r="D58" s="69">
        <v>0</v>
      </c>
      <c r="E58" s="9">
        <v>0</v>
      </c>
    </row>
    <row r="59" spans="1:5" hidden="1" x14ac:dyDescent="0.25">
      <c r="A59" s="24" t="s">
        <v>47</v>
      </c>
      <c r="B59" s="24"/>
      <c r="C59" s="24"/>
      <c r="D59" s="69">
        <v>0</v>
      </c>
      <c r="E59" s="9">
        <v>0</v>
      </c>
    </row>
    <row r="60" spans="1:5" hidden="1" x14ac:dyDescent="0.25">
      <c r="A60" s="24" t="s">
        <v>47</v>
      </c>
      <c r="B60" s="24"/>
      <c r="C60" s="24"/>
      <c r="D60" s="69">
        <v>0</v>
      </c>
      <c r="E60" s="9">
        <v>0</v>
      </c>
    </row>
    <row r="61" spans="1:5" hidden="1" x14ac:dyDescent="0.25">
      <c r="A61" s="24" t="s">
        <v>47</v>
      </c>
      <c r="B61" s="24"/>
      <c r="C61" s="24"/>
      <c r="D61" s="69">
        <v>0</v>
      </c>
      <c r="E61" s="9">
        <v>0</v>
      </c>
    </row>
    <row r="62" spans="1:5" hidden="1" x14ac:dyDescent="0.25">
      <c r="A62" s="24" t="s">
        <v>47</v>
      </c>
      <c r="B62" s="24"/>
      <c r="C62" s="24"/>
      <c r="D62" s="69">
        <v>0</v>
      </c>
      <c r="E62" s="9">
        <v>0</v>
      </c>
    </row>
    <row r="63" spans="1:5" hidden="1" x14ac:dyDescent="0.25">
      <c r="A63" s="24" t="s">
        <v>47</v>
      </c>
      <c r="B63" s="24"/>
      <c r="C63" s="24"/>
      <c r="D63" s="69">
        <v>0</v>
      </c>
      <c r="E63" s="9">
        <v>0</v>
      </c>
    </row>
    <row r="64" spans="1:5" hidden="1" x14ac:dyDescent="0.25">
      <c r="A64" s="24" t="s">
        <v>47</v>
      </c>
      <c r="B64" s="24"/>
      <c r="C64" s="24"/>
      <c r="D64" s="69">
        <v>0</v>
      </c>
      <c r="E64" s="9">
        <v>0</v>
      </c>
    </row>
    <row r="65" spans="1:5" hidden="1" x14ac:dyDescent="0.25">
      <c r="A65" s="24" t="s">
        <v>47</v>
      </c>
      <c r="B65" s="24"/>
      <c r="C65" s="24"/>
      <c r="D65" s="69">
        <v>0</v>
      </c>
      <c r="E65" s="9">
        <v>0</v>
      </c>
    </row>
    <row r="66" spans="1:5" hidden="1" x14ac:dyDescent="0.25">
      <c r="A66" s="24" t="s">
        <v>47</v>
      </c>
      <c r="B66" s="24"/>
      <c r="C66" s="24"/>
      <c r="D66" s="69">
        <v>0</v>
      </c>
      <c r="E66" s="9">
        <v>0</v>
      </c>
    </row>
    <row r="67" spans="1:5" hidden="1" x14ac:dyDescent="0.25">
      <c r="A67" s="24" t="s">
        <v>47</v>
      </c>
      <c r="B67" s="24"/>
      <c r="C67" s="24"/>
      <c r="D67" s="69">
        <v>0</v>
      </c>
      <c r="E67" s="9">
        <v>0</v>
      </c>
    </row>
    <row r="68" spans="1:5" hidden="1" x14ac:dyDescent="0.25">
      <c r="A68" s="24" t="s">
        <v>47</v>
      </c>
      <c r="B68" s="24"/>
      <c r="C68" s="24"/>
      <c r="D68" s="69">
        <v>0</v>
      </c>
      <c r="E68" s="9">
        <v>0</v>
      </c>
    </row>
    <row r="69" spans="1:5" hidden="1" x14ac:dyDescent="0.25">
      <c r="A69" s="24" t="s">
        <v>47</v>
      </c>
      <c r="B69" s="24"/>
      <c r="C69" s="24"/>
      <c r="D69" s="69">
        <v>0</v>
      </c>
      <c r="E69" s="9">
        <v>0</v>
      </c>
    </row>
    <row r="70" spans="1:5" hidden="1" x14ac:dyDescent="0.25">
      <c r="A70" s="24" t="s">
        <v>47</v>
      </c>
      <c r="B70" s="24"/>
      <c r="C70" s="24"/>
      <c r="D70" s="69">
        <v>0</v>
      </c>
      <c r="E70" s="9">
        <v>0</v>
      </c>
    </row>
    <row r="71" spans="1:5" hidden="1" x14ac:dyDescent="0.25">
      <c r="A71" s="24" t="s">
        <v>47</v>
      </c>
      <c r="B71" s="24"/>
      <c r="C71" s="24"/>
      <c r="D71" s="69">
        <v>0</v>
      </c>
      <c r="E71" s="9">
        <v>0</v>
      </c>
    </row>
    <row r="72" spans="1:5" hidden="1" x14ac:dyDescent="0.25">
      <c r="A72" s="24" t="s">
        <v>47</v>
      </c>
      <c r="B72" s="24"/>
      <c r="C72" s="24"/>
      <c r="D72" s="69">
        <v>0</v>
      </c>
      <c r="E72" s="9">
        <v>0</v>
      </c>
    </row>
    <row r="73" spans="1:5" hidden="1" x14ac:dyDescent="0.25">
      <c r="A73" s="24" t="s">
        <v>47</v>
      </c>
      <c r="B73" s="24"/>
      <c r="C73" s="24"/>
      <c r="D73" s="69">
        <v>0</v>
      </c>
      <c r="E73" s="9">
        <v>0</v>
      </c>
    </row>
    <row r="74" spans="1:5" hidden="1" x14ac:dyDescent="0.25">
      <c r="A74" s="24" t="s">
        <v>47</v>
      </c>
      <c r="B74" s="24"/>
      <c r="C74" s="24"/>
      <c r="D74" s="69">
        <v>0</v>
      </c>
      <c r="E74" s="9">
        <v>0</v>
      </c>
    </row>
    <row r="75" spans="1:5" hidden="1" x14ac:dyDescent="0.25">
      <c r="A75" s="24" t="s">
        <v>47</v>
      </c>
      <c r="B75" s="24"/>
      <c r="C75" s="24"/>
      <c r="D75" s="69">
        <v>0</v>
      </c>
      <c r="E75" s="9">
        <v>0</v>
      </c>
    </row>
    <row r="76" spans="1:5" hidden="1" x14ac:dyDescent="0.25">
      <c r="A76" s="24" t="s">
        <v>47</v>
      </c>
      <c r="B76" s="24"/>
      <c r="C76" s="24"/>
      <c r="D76" s="69">
        <v>0</v>
      </c>
      <c r="E76" s="9">
        <v>0</v>
      </c>
    </row>
    <row r="77" spans="1:5" hidden="1" x14ac:dyDescent="0.25">
      <c r="A77" s="24" t="s">
        <v>47</v>
      </c>
      <c r="B77" s="24"/>
      <c r="C77" s="24"/>
      <c r="D77" s="69">
        <v>0</v>
      </c>
      <c r="E77" s="9">
        <v>0</v>
      </c>
    </row>
    <row r="78" spans="1:5" hidden="1" x14ac:dyDescent="0.25">
      <c r="A78" s="24" t="s">
        <v>47</v>
      </c>
      <c r="B78" s="24"/>
      <c r="C78" s="24"/>
      <c r="D78" s="69">
        <v>0</v>
      </c>
      <c r="E78" s="9">
        <v>0</v>
      </c>
    </row>
    <row r="79" spans="1:5" hidden="1" x14ac:dyDescent="0.25">
      <c r="A79" s="24" t="s">
        <v>47</v>
      </c>
      <c r="B79" s="24"/>
      <c r="C79" s="24"/>
      <c r="D79" s="69">
        <v>0</v>
      </c>
      <c r="E79" s="9">
        <v>0</v>
      </c>
    </row>
    <row r="80" spans="1:5" hidden="1" x14ac:dyDescent="0.25">
      <c r="A80" s="24" t="s">
        <v>47</v>
      </c>
      <c r="B80" s="24"/>
      <c r="C80" s="24"/>
      <c r="D80" s="69">
        <v>0</v>
      </c>
      <c r="E80" s="9">
        <v>0</v>
      </c>
    </row>
    <row r="81" spans="1:5" hidden="1" x14ac:dyDescent="0.25">
      <c r="A81" s="24" t="s">
        <v>47</v>
      </c>
      <c r="B81" s="24"/>
      <c r="C81" s="24"/>
      <c r="D81" s="69">
        <v>0</v>
      </c>
      <c r="E81" s="9">
        <v>0</v>
      </c>
    </row>
    <row r="82" spans="1:5" hidden="1" x14ac:dyDescent="0.25">
      <c r="A82" s="24" t="s">
        <v>47</v>
      </c>
      <c r="B82" s="24"/>
      <c r="C82" s="24"/>
      <c r="D82" s="69">
        <v>0</v>
      </c>
      <c r="E82" s="9">
        <v>0</v>
      </c>
    </row>
    <row r="83" spans="1:5" hidden="1" x14ac:dyDescent="0.25">
      <c r="A83" s="24" t="s">
        <v>47</v>
      </c>
      <c r="B83" s="24"/>
      <c r="C83" s="24"/>
      <c r="D83" s="69">
        <v>0</v>
      </c>
      <c r="E83" s="9">
        <v>0</v>
      </c>
    </row>
    <row r="84" spans="1:5" hidden="1" x14ac:dyDescent="0.25">
      <c r="A84" s="24" t="s">
        <v>47</v>
      </c>
      <c r="B84" s="24"/>
      <c r="C84" s="24"/>
      <c r="D84" s="69">
        <v>0</v>
      </c>
      <c r="E84" s="9">
        <v>0</v>
      </c>
    </row>
    <row r="85" spans="1:5" hidden="1" x14ac:dyDescent="0.25">
      <c r="A85" s="24" t="s">
        <v>47</v>
      </c>
      <c r="B85" s="24"/>
      <c r="C85" s="24"/>
      <c r="D85" s="69">
        <v>0</v>
      </c>
      <c r="E85" s="9">
        <v>0</v>
      </c>
    </row>
    <row r="86" spans="1:5" hidden="1" x14ac:dyDescent="0.25">
      <c r="A86" s="24" t="s">
        <v>47</v>
      </c>
      <c r="B86" s="24"/>
      <c r="C86" s="24"/>
      <c r="D86" s="69">
        <v>0</v>
      </c>
      <c r="E86" s="9">
        <v>0</v>
      </c>
    </row>
    <row r="87" spans="1:5" hidden="1" x14ac:dyDescent="0.25">
      <c r="A87" s="24" t="s">
        <v>47</v>
      </c>
      <c r="B87" s="24"/>
      <c r="C87" s="24"/>
      <c r="D87" s="69">
        <v>0</v>
      </c>
      <c r="E87" s="9">
        <v>0</v>
      </c>
    </row>
    <row r="88" spans="1:5" hidden="1" x14ac:dyDescent="0.25">
      <c r="A88" s="24" t="s">
        <v>47</v>
      </c>
      <c r="B88" s="24"/>
      <c r="C88" s="24"/>
      <c r="D88" s="69">
        <v>0</v>
      </c>
      <c r="E88" s="9">
        <v>0</v>
      </c>
    </row>
    <row r="89" spans="1:5" hidden="1" x14ac:dyDescent="0.25">
      <c r="A89" s="24" t="s">
        <v>47</v>
      </c>
      <c r="B89" s="24"/>
      <c r="C89" s="24"/>
      <c r="D89" s="69">
        <v>0</v>
      </c>
      <c r="E89" s="9">
        <v>0</v>
      </c>
    </row>
    <row r="90" spans="1:5" hidden="1" x14ac:dyDescent="0.25">
      <c r="A90" s="24" t="s">
        <v>47</v>
      </c>
      <c r="B90" s="24"/>
      <c r="C90" s="24"/>
      <c r="D90" s="69">
        <v>0</v>
      </c>
      <c r="E90" s="9">
        <v>0</v>
      </c>
    </row>
    <row r="91" spans="1:5" hidden="1" x14ac:dyDescent="0.25">
      <c r="A91" s="24" t="s">
        <v>47</v>
      </c>
      <c r="B91" s="24"/>
      <c r="C91" s="24"/>
      <c r="D91" s="69">
        <v>0</v>
      </c>
      <c r="E91" s="9">
        <v>0</v>
      </c>
    </row>
    <row r="92" spans="1:5" hidden="1" x14ac:dyDescent="0.25">
      <c r="A92" s="24" t="s">
        <v>47</v>
      </c>
      <c r="B92" s="24"/>
      <c r="C92" s="24"/>
      <c r="D92" s="69">
        <v>0</v>
      </c>
      <c r="E92" s="9">
        <v>0</v>
      </c>
    </row>
    <row r="93" spans="1:5" hidden="1" x14ac:dyDescent="0.25">
      <c r="A93" s="24" t="s">
        <v>47</v>
      </c>
      <c r="B93" s="24"/>
      <c r="C93" s="24"/>
      <c r="D93" s="69">
        <v>0</v>
      </c>
      <c r="E93" s="9">
        <v>0</v>
      </c>
    </row>
    <row r="94" spans="1:5" hidden="1" x14ac:dyDescent="0.25">
      <c r="A94" s="24" t="s">
        <v>47</v>
      </c>
      <c r="B94" s="24"/>
      <c r="C94" s="24"/>
      <c r="D94" s="69">
        <v>0</v>
      </c>
      <c r="E94" s="9">
        <v>0</v>
      </c>
    </row>
    <row r="95" spans="1:5" hidden="1" x14ac:dyDescent="0.25">
      <c r="A95" s="24" t="s">
        <v>47</v>
      </c>
      <c r="B95" s="24"/>
      <c r="C95" s="24"/>
      <c r="D95" s="69">
        <v>0</v>
      </c>
      <c r="E95" s="9">
        <v>0</v>
      </c>
    </row>
    <row r="96" spans="1:5" hidden="1" x14ac:dyDescent="0.25">
      <c r="A96" s="24" t="s">
        <v>47</v>
      </c>
      <c r="B96" s="24"/>
      <c r="C96" s="24"/>
      <c r="D96" s="69">
        <v>0</v>
      </c>
      <c r="E96" s="9">
        <v>0</v>
      </c>
    </row>
    <row r="97" spans="1:5" hidden="1" x14ac:dyDescent="0.25">
      <c r="A97" s="24" t="s">
        <v>47</v>
      </c>
      <c r="B97" s="24"/>
      <c r="C97" s="24"/>
      <c r="D97" s="69">
        <v>0</v>
      </c>
      <c r="E97" s="9">
        <v>0</v>
      </c>
    </row>
    <row r="98" spans="1:5" hidden="1" x14ac:dyDescent="0.25">
      <c r="A98" s="24" t="s">
        <v>47</v>
      </c>
      <c r="B98" s="24"/>
      <c r="C98" s="24"/>
      <c r="D98" s="69">
        <v>0</v>
      </c>
      <c r="E98" s="9">
        <v>0</v>
      </c>
    </row>
    <row r="99" spans="1:5" hidden="1" x14ac:dyDescent="0.25">
      <c r="A99" s="24" t="s">
        <v>47</v>
      </c>
      <c r="B99" s="24"/>
      <c r="C99" s="24"/>
      <c r="D99" s="69">
        <v>0</v>
      </c>
      <c r="E99" s="9">
        <v>0</v>
      </c>
    </row>
    <row r="100" spans="1:5" hidden="1" x14ac:dyDescent="0.25">
      <c r="A100" s="24" t="s">
        <v>47</v>
      </c>
      <c r="B100" s="24"/>
      <c r="C100" s="24"/>
      <c r="D100" s="69">
        <v>0</v>
      </c>
      <c r="E100" s="9">
        <v>0</v>
      </c>
    </row>
    <row r="101" spans="1:5" hidden="1" x14ac:dyDescent="0.25">
      <c r="A101" s="24" t="s">
        <v>47</v>
      </c>
      <c r="B101" s="24"/>
      <c r="C101" s="24"/>
      <c r="D101" s="69">
        <v>0</v>
      </c>
      <c r="E101" s="9">
        <v>0</v>
      </c>
    </row>
    <row r="102" spans="1:5" hidden="1" x14ac:dyDescent="0.25">
      <c r="A102" s="24" t="s">
        <v>47</v>
      </c>
      <c r="B102" s="24"/>
      <c r="C102" s="24"/>
      <c r="D102" s="69">
        <v>0</v>
      </c>
      <c r="E102" s="9">
        <v>0</v>
      </c>
    </row>
    <row r="103" spans="1:5" hidden="1" x14ac:dyDescent="0.25">
      <c r="A103" s="24" t="s">
        <v>47</v>
      </c>
      <c r="B103" s="24"/>
      <c r="C103" s="24"/>
      <c r="D103" s="69">
        <v>0</v>
      </c>
      <c r="E103" s="9">
        <v>0</v>
      </c>
    </row>
    <row r="104" spans="1:5" hidden="1" x14ac:dyDescent="0.25">
      <c r="A104" s="24" t="s">
        <v>47</v>
      </c>
      <c r="B104" s="24"/>
      <c r="C104" s="24"/>
      <c r="D104" s="69">
        <v>0</v>
      </c>
      <c r="E104" s="9">
        <v>0</v>
      </c>
    </row>
    <row r="105" spans="1:5" hidden="1" x14ac:dyDescent="0.25">
      <c r="A105" s="24" t="s">
        <v>47</v>
      </c>
      <c r="B105" s="24"/>
      <c r="C105" s="24"/>
      <c r="D105" s="69">
        <v>0</v>
      </c>
      <c r="E105" s="9">
        <v>0</v>
      </c>
    </row>
    <row r="106" spans="1:5" hidden="1" x14ac:dyDescent="0.25">
      <c r="A106" s="24" t="s">
        <v>47</v>
      </c>
      <c r="B106" s="24"/>
      <c r="C106" s="24"/>
      <c r="D106" s="69">
        <v>0</v>
      </c>
      <c r="E106" s="9">
        <v>0</v>
      </c>
    </row>
    <row r="107" spans="1:5" hidden="1" x14ac:dyDescent="0.25">
      <c r="A107" s="24" t="s">
        <v>47</v>
      </c>
      <c r="B107" s="24"/>
      <c r="C107" s="24"/>
      <c r="D107" s="69">
        <v>0</v>
      </c>
      <c r="E107" s="9">
        <v>0</v>
      </c>
    </row>
    <row r="108" spans="1:5" hidden="1" x14ac:dyDescent="0.25">
      <c r="A108" s="24" t="s">
        <v>47</v>
      </c>
      <c r="B108" s="24"/>
      <c r="C108" s="24"/>
      <c r="D108" s="69">
        <v>0</v>
      </c>
      <c r="E108" s="9">
        <v>0</v>
      </c>
    </row>
    <row r="109" spans="1:5" hidden="1" x14ac:dyDescent="0.25">
      <c r="A109" s="24" t="s">
        <v>47</v>
      </c>
      <c r="B109" s="24"/>
      <c r="C109" s="24"/>
      <c r="D109" s="69">
        <v>0</v>
      </c>
      <c r="E109" s="9">
        <v>0</v>
      </c>
    </row>
    <row r="110" spans="1:5" x14ac:dyDescent="0.25">
      <c r="D110" s="70"/>
    </row>
    <row r="111" spans="1:5" x14ac:dyDescent="0.25">
      <c r="A111" s="11"/>
      <c r="D111" s="70"/>
    </row>
    <row r="112" spans="1:5" x14ac:dyDescent="0.25">
      <c r="A112" s="11" t="s">
        <v>27</v>
      </c>
    </row>
  </sheetData>
  <sheetProtection selectLockedCells="1" selectUnlockedCells="1"/>
  <mergeCells count="5">
    <mergeCell ref="A7:E7"/>
    <mergeCell ref="A9:A10"/>
    <mergeCell ref="D9:E9"/>
    <mergeCell ref="B9:B10"/>
    <mergeCell ref="C9:C10"/>
  </mergeCells>
  <pageMargins left="0.59055118110236227" right="0.39370078740157483" top="0.78740157480314965" bottom="0.59055118110236227" header="0" footer="0"/>
  <pageSetup paperSize="9" firstPageNumber="0" orientation="landscape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5122" r:id="rId4" name="ToggleButton1">
          <controlPr defaultSize="0" print="0" autoLine="0" r:id="rId5">
            <anchor moveWithCells="1">
              <from>
                <xdr:col>46</xdr:col>
                <xdr:colOff>480060</xdr:colOff>
                <xdr:row>0</xdr:row>
                <xdr:rowOff>0</xdr:rowOff>
              </from>
              <to>
                <xdr:col>51</xdr:col>
                <xdr:colOff>601980</xdr:colOff>
                <xdr:row>2</xdr:row>
                <xdr:rowOff>0</xdr:rowOff>
              </to>
            </anchor>
          </controlPr>
        </control>
      </mc:Choice>
      <mc:Fallback>
        <control shapeId="5122" r:id="rId4" name="ToggleButton1"/>
      </mc:Fallback>
    </mc:AlternateContent>
  </controls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1"/>
  <dimension ref="A1:G116"/>
  <sheetViews>
    <sheetView view="pageBreakPreview" topLeftCell="A16" zoomScaleSheetLayoutView="100" workbookViewId="0">
      <selection activeCell="A22" sqref="A22"/>
    </sheetView>
  </sheetViews>
  <sheetFormatPr defaultColWidth="9.109375" defaultRowHeight="13.2" x14ac:dyDescent="0.25"/>
  <cols>
    <col min="1" max="1" width="82.109375" style="26" customWidth="1"/>
    <col min="2" max="2" width="13.6640625" style="26" customWidth="1"/>
    <col min="3" max="3" width="6" style="26" customWidth="1"/>
    <col min="4" max="4" width="12.33203125" style="71" customWidth="1"/>
    <col min="5" max="5" width="14.6640625" style="27" customWidth="1"/>
    <col min="6" max="6" width="12.5546875" style="7" customWidth="1"/>
    <col min="7" max="7" width="14.6640625" style="7" customWidth="1"/>
    <col min="8" max="16384" width="9.109375" style="7"/>
  </cols>
  <sheetData>
    <row r="1" spans="1:7" s="8" customFormat="1" ht="13.8" x14ac:dyDescent="0.25">
      <c r="A1" s="20"/>
      <c r="B1" s="20"/>
      <c r="C1" s="20"/>
      <c r="D1" s="2"/>
      <c r="E1" s="340" t="s">
        <v>314</v>
      </c>
      <c r="F1" s="340"/>
      <c r="G1" s="340"/>
    </row>
    <row r="2" spans="1:7" s="1" customFormat="1" ht="13.8" x14ac:dyDescent="0.25">
      <c r="A2" s="20"/>
      <c r="B2" s="340" t="str">
        <f>'Прил 7 Функц 23-24'!B2:F2</f>
        <v>к решению Собрания представителей сельского поселения</v>
      </c>
      <c r="C2" s="340"/>
      <c r="D2" s="340"/>
      <c r="E2" s="340"/>
      <c r="F2" s="340"/>
      <c r="G2" s="340"/>
    </row>
    <row r="3" spans="1:7" s="1" customFormat="1" ht="13.8" x14ac:dyDescent="0.25">
      <c r="A3" s="340" t="str">
        <f>'Прил 6 Ведом 23-24'!A3:I3</f>
        <v>станция Клявлино муниципального района Клявлинский Самарской области</v>
      </c>
      <c r="B3" s="340"/>
      <c r="C3" s="340"/>
      <c r="D3" s="340"/>
      <c r="E3" s="340"/>
      <c r="F3" s="340"/>
      <c r="G3" s="340"/>
    </row>
    <row r="4" spans="1:7" s="1" customFormat="1" ht="13.8" x14ac:dyDescent="0.25">
      <c r="A4" s="340" t="str">
        <f>'Прил 6 Ведом 23-24'!A4:I4</f>
        <v>"О бюджете сельского станция Клявлино муниципального района Клявлинский Самарской области</v>
      </c>
      <c r="B4" s="340"/>
      <c r="C4" s="340"/>
      <c r="D4" s="340"/>
      <c r="E4" s="340"/>
      <c r="F4" s="340"/>
      <c r="G4" s="340"/>
    </row>
    <row r="5" spans="1:7" s="1" customFormat="1" ht="13.8" x14ac:dyDescent="0.25">
      <c r="A5" s="19"/>
      <c r="B5" s="341" t="s">
        <v>60</v>
      </c>
      <c r="C5" s="341"/>
      <c r="D5" s="341"/>
      <c r="E5" s="341"/>
      <c r="F5" s="341"/>
      <c r="G5" s="341"/>
    </row>
    <row r="6" spans="1:7" s="1" customFormat="1" ht="8.6999999999999993" customHeight="1" x14ac:dyDescent="0.25">
      <c r="A6" s="59"/>
      <c r="B6" s="59"/>
      <c r="C6" s="59"/>
      <c r="D6" s="120"/>
      <c r="E6" s="59"/>
      <c r="F6" s="3"/>
      <c r="G6" s="2"/>
    </row>
    <row r="7" spans="1:7" s="8" customFormat="1" ht="41.4" customHeight="1" x14ac:dyDescent="0.25">
      <c r="A7" s="333" t="s">
        <v>89</v>
      </c>
      <c r="B7" s="333"/>
      <c r="C7" s="333"/>
      <c r="D7" s="333"/>
      <c r="E7" s="333"/>
      <c r="F7" s="333"/>
      <c r="G7" s="333"/>
    </row>
    <row r="8" spans="1:7" s="8" customFormat="1" ht="13.8" x14ac:dyDescent="0.25">
      <c r="A8" s="22"/>
      <c r="B8" s="22"/>
      <c r="C8" s="22"/>
      <c r="D8" s="62"/>
      <c r="E8" s="19"/>
    </row>
    <row r="9" spans="1:7" s="8" customFormat="1" ht="14.25" customHeight="1" x14ac:dyDescent="0.25">
      <c r="A9" s="334" t="s">
        <v>12</v>
      </c>
      <c r="B9" s="337" t="s">
        <v>4</v>
      </c>
      <c r="C9" s="337" t="s">
        <v>5</v>
      </c>
      <c r="D9" s="339" t="s">
        <v>55</v>
      </c>
      <c r="E9" s="339"/>
      <c r="F9" s="339"/>
      <c r="G9" s="339"/>
    </row>
    <row r="10" spans="1:7" s="8" customFormat="1" ht="14.25" customHeight="1" x14ac:dyDescent="0.25">
      <c r="A10" s="334"/>
      <c r="B10" s="342"/>
      <c r="C10" s="342"/>
      <c r="D10" s="339" t="s">
        <v>82</v>
      </c>
      <c r="E10" s="339"/>
      <c r="F10" s="339" t="s">
        <v>81</v>
      </c>
      <c r="G10" s="339"/>
    </row>
    <row r="11" spans="1:7" s="8" customFormat="1" ht="51.75" customHeight="1" x14ac:dyDescent="0.25">
      <c r="A11" s="334"/>
      <c r="B11" s="338"/>
      <c r="C11" s="338"/>
      <c r="D11" s="125" t="s">
        <v>6</v>
      </c>
      <c r="E11" s="127" t="s">
        <v>11</v>
      </c>
      <c r="F11" s="125" t="s">
        <v>6</v>
      </c>
      <c r="G11" s="127" t="s">
        <v>11</v>
      </c>
    </row>
    <row r="12" spans="1:7" s="8" customFormat="1" ht="55.8" customHeight="1" x14ac:dyDescent="0.25">
      <c r="A12" s="95" t="s">
        <v>79</v>
      </c>
      <c r="B12" s="113" t="s">
        <v>77</v>
      </c>
      <c r="C12" s="121"/>
      <c r="D12" s="115">
        <f t="shared" ref="D12:G13" si="0">D13</f>
        <v>3934.63</v>
      </c>
      <c r="E12" s="115">
        <f t="shared" si="0"/>
        <v>0</v>
      </c>
      <c r="F12" s="115">
        <f t="shared" si="0"/>
        <v>3871.46</v>
      </c>
      <c r="G12" s="115">
        <f t="shared" si="0"/>
        <v>0</v>
      </c>
    </row>
    <row r="13" spans="1:7" s="8" customFormat="1" ht="17.25" customHeight="1" x14ac:dyDescent="0.25">
      <c r="A13" s="77" t="s">
        <v>24</v>
      </c>
      <c r="B13" s="114" t="s">
        <v>77</v>
      </c>
      <c r="C13" s="114" t="s">
        <v>64</v>
      </c>
      <c r="D13" s="116">
        <f t="shared" si="0"/>
        <v>3934.63</v>
      </c>
      <c r="E13" s="116">
        <f t="shared" si="0"/>
        <v>0</v>
      </c>
      <c r="F13" s="116">
        <f t="shared" si="0"/>
        <v>3871.46</v>
      </c>
      <c r="G13" s="116">
        <f t="shared" si="0"/>
        <v>0</v>
      </c>
    </row>
    <row r="14" spans="1:7" s="8" customFormat="1" ht="17.25" customHeight="1" x14ac:dyDescent="0.25">
      <c r="A14" s="77" t="s">
        <v>25</v>
      </c>
      <c r="B14" s="114" t="s">
        <v>77</v>
      </c>
      <c r="C14" s="114" t="s">
        <v>65</v>
      </c>
      <c r="D14" s="116">
        <f>'Прил 6 Ведом 23-24'!F49</f>
        <v>3934.63</v>
      </c>
      <c r="E14" s="116">
        <f>'Прил 6 Ведом 23-24'!G49</f>
        <v>0</v>
      </c>
      <c r="F14" s="116">
        <f>'Прил 6 Ведом 23-24'!H49</f>
        <v>3871.46</v>
      </c>
      <c r="G14" s="116">
        <f>'Прил 6 Ведом 23-24'!I49</f>
        <v>0</v>
      </c>
    </row>
    <row r="15" spans="1:7" ht="39.6" x14ac:dyDescent="0.25">
      <c r="A15" s="56" t="s">
        <v>69</v>
      </c>
      <c r="B15" s="56">
        <f>'Прил 4 Ведом 22'!D17</f>
        <v>2900000000</v>
      </c>
      <c r="C15" s="56"/>
      <c r="D15" s="64">
        <f>D16+D19+D21+D23+D25</f>
        <v>30697.761999999999</v>
      </c>
      <c r="E15" s="64">
        <f>E16+E19+E21+E23+E25</f>
        <v>0</v>
      </c>
      <c r="F15" s="64">
        <f>F16+F19+F21+F23+F25</f>
        <v>29184.723000000002</v>
      </c>
      <c r="G15" s="64">
        <f>G16+G19+G21+G23+G25</f>
        <v>0</v>
      </c>
    </row>
    <row r="16" spans="1:7" ht="39.6" x14ac:dyDescent="0.25">
      <c r="A16" s="11" t="s">
        <v>22</v>
      </c>
      <c r="B16" s="11">
        <v>2900000000</v>
      </c>
      <c r="C16" s="11">
        <v>100</v>
      </c>
      <c r="D16" s="65">
        <f>D17+D18</f>
        <v>6513.3109999999997</v>
      </c>
      <c r="E16" s="65">
        <f>E17+E18</f>
        <v>0</v>
      </c>
      <c r="F16" s="65">
        <f>F17+F18</f>
        <v>6513.3109999999997</v>
      </c>
      <c r="G16" s="65">
        <f>G17+G18</f>
        <v>0</v>
      </c>
    </row>
    <row r="17" spans="1:7" x14ac:dyDescent="0.25">
      <c r="A17" s="11" t="s">
        <v>44</v>
      </c>
      <c r="B17" s="11">
        <v>2900000000</v>
      </c>
      <c r="C17" s="11">
        <v>110</v>
      </c>
      <c r="D17" s="65">
        <f>'Прил 6 Ведом 23-24'!F68</f>
        <v>1541.9569999999999</v>
      </c>
      <c r="E17" s="65">
        <f>'Прил 6 Ведом 23-24'!G68</f>
        <v>0</v>
      </c>
      <c r="F17" s="65">
        <f>'Прил 6 Ведом 23-24'!H68</f>
        <v>1541.9569999999999</v>
      </c>
      <c r="G17" s="65">
        <f>'Прил 6 Ведом 23-24'!I68</f>
        <v>0</v>
      </c>
    </row>
    <row r="18" spans="1:7" x14ac:dyDescent="0.25">
      <c r="A18" s="11" t="s">
        <v>23</v>
      </c>
      <c r="B18" s="11">
        <v>2900000000</v>
      </c>
      <c r="C18" s="11">
        <v>120</v>
      </c>
      <c r="D18" s="65">
        <f>'Прил 6 Ведом 23-24'!F18+'Прил 6 Ведом 23-24'!F22</f>
        <v>4971.3540000000003</v>
      </c>
      <c r="E18" s="65">
        <f>'Прил 6 Ведом 23-24'!G18+'Прил 6 Ведом 23-24'!G22</f>
        <v>0</v>
      </c>
      <c r="F18" s="65">
        <f>'Прил 6 Ведом 23-24'!H18+'Прил 6 Ведом 23-24'!H22</f>
        <v>4971.3540000000003</v>
      </c>
      <c r="G18" s="65">
        <f>'Прил 6 Ведом 23-24'!I18+'Прил 6 Ведом 23-24'!I22</f>
        <v>0</v>
      </c>
    </row>
    <row r="19" spans="1:7" x14ac:dyDescent="0.25">
      <c r="A19" s="48" t="s">
        <v>24</v>
      </c>
      <c r="B19" s="11">
        <v>2900000000</v>
      </c>
      <c r="C19" s="11">
        <v>200</v>
      </c>
      <c r="D19" s="65">
        <f>D20</f>
        <v>13833.999</v>
      </c>
      <c r="E19" s="65">
        <f>E20</f>
        <v>0</v>
      </c>
      <c r="F19" s="65">
        <f>F20</f>
        <v>11998.495000000001</v>
      </c>
      <c r="G19" s="65">
        <f>G20</f>
        <v>0</v>
      </c>
    </row>
    <row r="20" spans="1:7" x14ac:dyDescent="0.25">
      <c r="A20" s="11" t="s">
        <v>25</v>
      </c>
      <c r="B20" s="11">
        <v>2900000000</v>
      </c>
      <c r="C20" s="11">
        <v>240</v>
      </c>
      <c r="D20" s="65">
        <f>'Прил 6 Ведом 23-24'!F24+'Прил 6 Ведом 23-24'!F41+'Прил 6 Ведом 23-24'!F53+'Прил 6 Ведом 23-24'!F57+'Прил 6 Ведом 23-24'!F70</f>
        <v>13833.999</v>
      </c>
      <c r="E20" s="65">
        <f>'Прил 6 Ведом 23-24'!G24+'Прил 6 Ведом 23-24'!G41+'Прил 6 Ведом 23-24'!G53+'Прил 6 Ведом 23-24'!G57+'Прил 6 Ведом 23-24'!G70</f>
        <v>0</v>
      </c>
      <c r="F20" s="65">
        <f>'Прил 6 Ведом 23-24'!H24+'Прил 6 Ведом 23-24'!H41+'Прил 6 Ведом 23-24'!H53+'Прил 6 Ведом 23-24'!H57+'Прил 6 Ведом 23-24'!H70</f>
        <v>11998.495000000001</v>
      </c>
      <c r="G20" s="65">
        <f>'Прил 6 Ведом 23-24'!I24+'Прил 6 Ведом 23-24'!I41+'Прил 6 Ведом 23-24'!I53+'Прил 6 Ведом 23-24'!I57+'Прил 6 Ведом 23-24'!I70</f>
        <v>0</v>
      </c>
    </row>
    <row r="21" spans="1:7" x14ac:dyDescent="0.25">
      <c r="A21" s="11" t="str">
        <f>'Прил 4 Ведом 22'!B91</f>
        <v>Социальное обеспечение и иные выплаты населению</v>
      </c>
      <c r="B21" s="11">
        <v>2900000000</v>
      </c>
      <c r="C21" s="11">
        <v>300</v>
      </c>
      <c r="D21" s="65">
        <f>D22</f>
        <v>219.292</v>
      </c>
      <c r="E21" s="65">
        <f>E22</f>
        <v>0</v>
      </c>
      <c r="F21" s="65">
        <f>F22</f>
        <v>219.292</v>
      </c>
      <c r="G21" s="65">
        <f>G22</f>
        <v>0</v>
      </c>
    </row>
    <row r="22" spans="1:7" x14ac:dyDescent="0.25">
      <c r="A22" s="11" t="str">
        <f>'Прил 6 Ведом 23-24'!B76</f>
        <v>Публичные нормативные социальные выплаты гражданам</v>
      </c>
      <c r="B22" s="11">
        <v>2900000000</v>
      </c>
      <c r="C22" s="11">
        <f>'Прил 6 Ведом 23-24'!E76</f>
        <v>310</v>
      </c>
      <c r="D22" s="65">
        <f>'Прил 6 Ведом 23-24'!F75</f>
        <v>219.292</v>
      </c>
      <c r="E22" s="65">
        <f>'Прил 6 Ведом 23-24'!G75</f>
        <v>0</v>
      </c>
      <c r="F22" s="65">
        <f>'Прил 6 Ведом 23-24'!H75</f>
        <v>219.292</v>
      </c>
      <c r="G22" s="65">
        <f>'Прил 6 Ведом 23-24'!I75</f>
        <v>0</v>
      </c>
    </row>
    <row r="23" spans="1:7" x14ac:dyDescent="0.25">
      <c r="A23" s="11" t="s">
        <v>30</v>
      </c>
      <c r="B23" s="11">
        <v>2900000000</v>
      </c>
      <c r="C23" s="11">
        <v>500</v>
      </c>
      <c r="D23" s="65">
        <f>D24</f>
        <v>9619.887999999999</v>
      </c>
      <c r="E23" s="65">
        <f>E24</f>
        <v>0</v>
      </c>
      <c r="F23" s="65">
        <f>F24</f>
        <v>9942.3529999999992</v>
      </c>
      <c r="G23" s="65">
        <f>G24</f>
        <v>0</v>
      </c>
    </row>
    <row r="24" spans="1:7" x14ac:dyDescent="0.25">
      <c r="A24" s="11" t="s">
        <v>31</v>
      </c>
      <c r="B24" s="11">
        <v>2900000000</v>
      </c>
      <c r="C24" s="11">
        <v>540</v>
      </c>
      <c r="D24" s="65">
        <f>'Прил 6 Ведом 23-24'!F26+'Прил 6 Ведом 23-24'!F32+'Прил 6 Ведом 23-24'!F43+'Прил 6 Ведом 23-24'!F64+'Прил 6 Ведом 23-24'!F72+'Прил 6 Ведом 23-24'!F80</f>
        <v>9619.887999999999</v>
      </c>
      <c r="E24" s="65">
        <f>'Прил 6 Ведом 23-24'!G28+'Прил 6 Ведом 23-24'!G45</f>
        <v>0</v>
      </c>
      <c r="F24" s="65">
        <f>'Прил 6 Ведом 23-24'!H26+'Прил 6 Ведом 23-24'!H32+'Прил 6 Ведом 23-24'!H43+'Прил 6 Ведом 23-24'!H64+'Прил 6 Ведом 23-24'!H72+'Прил 6 Ведом 23-24'!H80</f>
        <v>9942.3529999999992</v>
      </c>
      <c r="G24" s="65">
        <f>'Прил 6 Ведом 23-24'!I28+'Прил 6 Ведом 23-24'!I45</f>
        <v>0</v>
      </c>
    </row>
    <row r="25" spans="1:7" ht="19.5" customHeight="1" x14ac:dyDescent="0.25">
      <c r="A25" s="11" t="s">
        <v>26</v>
      </c>
      <c r="B25" s="11">
        <v>2900000000</v>
      </c>
      <c r="C25" s="11">
        <v>800</v>
      </c>
      <c r="D25" s="65">
        <f>D26</f>
        <v>511.27199999999999</v>
      </c>
      <c r="E25" s="65">
        <f>E26</f>
        <v>0</v>
      </c>
      <c r="F25" s="65">
        <f>F26</f>
        <v>511.27199999999999</v>
      </c>
      <c r="G25" s="65">
        <f>G26</f>
        <v>0</v>
      </c>
    </row>
    <row r="26" spans="1:7" s="17" customFormat="1" x14ac:dyDescent="0.25">
      <c r="A26" s="11" t="s">
        <v>27</v>
      </c>
      <c r="B26" s="11">
        <v>2900000000</v>
      </c>
      <c r="C26" s="11">
        <v>850</v>
      </c>
      <c r="D26" s="65">
        <f>'Прил 6 Ведом 23-24'!F28+'Прил 6 Ведом 23-24'!F45</f>
        <v>511.27199999999999</v>
      </c>
      <c r="E26" s="65">
        <f>'Прил 6 Ведом 23-24'!G26+'Прил 6 Ведом 23-24'!G32+'Прил 6 Ведом 23-24'!G43+'Прил 6 Ведом 23-24'!G64+'Прил 6 Ведом 23-24'!G72+'Прил 6 Ведом 23-24'!G80</f>
        <v>0</v>
      </c>
      <c r="F26" s="65">
        <f>'Прил 6 Ведом 23-24'!H28+'Прил 6 Ведом 23-24'!H45</f>
        <v>511.27199999999999</v>
      </c>
      <c r="G26" s="65">
        <f>'Прил 6 Ведом 23-24'!I26+'Прил 6 Ведом 23-24'!I32+'Прил 6 Ведом 23-24'!I43+'Прил 6 Ведом 23-24'!I64+'Прил 6 Ведом 23-24'!I72+'Прил 6 Ведом 23-24'!I80</f>
        <v>0</v>
      </c>
    </row>
    <row r="27" spans="1:7" s="17" customFormat="1" ht="46.2" customHeight="1" x14ac:dyDescent="0.25">
      <c r="A27" s="56" t="s">
        <v>72</v>
      </c>
      <c r="B27" s="56">
        <f>'Прил 4 Ведом 22'!D75</f>
        <v>3500000000</v>
      </c>
      <c r="C27" s="56"/>
      <c r="D27" s="64">
        <f t="shared" ref="D27:G28" si="1">D28</f>
        <v>0</v>
      </c>
      <c r="E27" s="64">
        <f t="shared" si="1"/>
        <v>0</v>
      </c>
      <c r="F27" s="64">
        <f t="shared" si="1"/>
        <v>2857.01</v>
      </c>
      <c r="G27" s="64">
        <f t="shared" si="1"/>
        <v>1999.91</v>
      </c>
    </row>
    <row r="28" spans="1:7" s="17" customFormat="1" ht="22.2" customHeight="1" x14ac:dyDescent="0.25">
      <c r="A28" s="48" t="s">
        <v>24</v>
      </c>
      <c r="B28" s="11">
        <v>3500000000</v>
      </c>
      <c r="C28" s="11">
        <v>200</v>
      </c>
      <c r="D28" s="65">
        <f t="shared" si="1"/>
        <v>0</v>
      </c>
      <c r="E28" s="65">
        <f t="shared" si="1"/>
        <v>0</v>
      </c>
      <c r="F28" s="65">
        <f t="shared" si="1"/>
        <v>2857.01</v>
      </c>
      <c r="G28" s="65">
        <f t="shared" si="1"/>
        <v>1999.91</v>
      </c>
    </row>
    <row r="29" spans="1:7" s="17" customFormat="1" ht="14.25" customHeight="1" x14ac:dyDescent="0.25">
      <c r="A29" s="11" t="s">
        <v>25</v>
      </c>
      <c r="B29" s="11">
        <v>3500000000</v>
      </c>
      <c r="C29" s="11">
        <v>240</v>
      </c>
      <c r="D29" s="65">
        <f>'Прил 6 Ведом 23-24'!F58</f>
        <v>0</v>
      </c>
      <c r="E29" s="65">
        <f>'Прил 6 Ведом 23-24'!G58</f>
        <v>0</v>
      </c>
      <c r="F29" s="65">
        <f>'Прил 6 Ведом 23-24'!H58</f>
        <v>2857.01</v>
      </c>
      <c r="G29" s="65">
        <f>'Прил 6 Ведом 23-24'!I58</f>
        <v>1999.91</v>
      </c>
    </row>
    <row r="30" spans="1:7" s="17" customFormat="1" ht="19.8" customHeight="1" x14ac:dyDescent="0.25">
      <c r="A30" s="36" t="s">
        <v>32</v>
      </c>
      <c r="B30" s="57" t="s">
        <v>52</v>
      </c>
      <c r="C30" s="58"/>
      <c r="D30" s="66">
        <f t="shared" ref="D30:G32" si="2">D31</f>
        <v>15</v>
      </c>
      <c r="E30" s="66">
        <f t="shared" si="2"/>
        <v>0</v>
      </c>
      <c r="F30" s="66">
        <f t="shared" si="2"/>
        <v>15</v>
      </c>
      <c r="G30" s="66">
        <f t="shared" si="2"/>
        <v>0</v>
      </c>
    </row>
    <row r="31" spans="1:7" s="17" customFormat="1" ht="37.200000000000003" customHeight="1" x14ac:dyDescent="0.25">
      <c r="A31" s="16" t="s">
        <v>54</v>
      </c>
      <c r="B31" s="49" t="s">
        <v>53</v>
      </c>
      <c r="C31" s="53"/>
      <c r="D31" s="67">
        <f t="shared" si="2"/>
        <v>15</v>
      </c>
      <c r="E31" s="67">
        <f t="shared" si="2"/>
        <v>0</v>
      </c>
      <c r="F31" s="67">
        <f t="shared" si="2"/>
        <v>15</v>
      </c>
      <c r="G31" s="67">
        <f t="shared" si="2"/>
        <v>0</v>
      </c>
    </row>
    <row r="32" spans="1:7" s="17" customFormat="1" ht="15.6" customHeight="1" x14ac:dyDescent="0.25">
      <c r="A32" s="16" t="s">
        <v>26</v>
      </c>
      <c r="B32" s="49" t="s">
        <v>53</v>
      </c>
      <c r="C32" s="53">
        <v>800</v>
      </c>
      <c r="D32" s="67">
        <f t="shared" si="2"/>
        <v>15</v>
      </c>
      <c r="E32" s="67">
        <f t="shared" si="2"/>
        <v>0</v>
      </c>
      <c r="F32" s="67">
        <f t="shared" si="2"/>
        <v>15</v>
      </c>
      <c r="G32" s="67">
        <f t="shared" si="2"/>
        <v>0</v>
      </c>
    </row>
    <row r="33" spans="1:7" s="17" customFormat="1" ht="18.600000000000001" customHeight="1" x14ac:dyDescent="0.25">
      <c r="A33" s="16" t="s">
        <v>43</v>
      </c>
      <c r="B33" s="49" t="s">
        <v>53</v>
      </c>
      <c r="C33" s="53">
        <v>870</v>
      </c>
      <c r="D33" s="67">
        <f>'Прил 6 Ведом 23-24'!F37</f>
        <v>15</v>
      </c>
      <c r="E33" s="67">
        <f>'Прил 6 Ведом 23-24'!G37</f>
        <v>0</v>
      </c>
      <c r="F33" s="67">
        <f>'Прил 6 Ведом 23-24'!H37</f>
        <v>15</v>
      </c>
      <c r="G33" s="67">
        <f>'Прил 6 Ведом 23-24'!I37</f>
        <v>0</v>
      </c>
    </row>
    <row r="34" spans="1:7" s="17" customFormat="1" ht="21.6" customHeight="1" x14ac:dyDescent="0.25">
      <c r="A34" s="153" t="s">
        <v>87</v>
      </c>
      <c r="B34" s="49"/>
      <c r="C34" s="53"/>
      <c r="D34" s="154">
        <f>'Прил 6 Ведом 23-24'!F81</f>
        <v>888.39700000000005</v>
      </c>
      <c r="E34" s="154">
        <f>'Прил 6 Ведом 23-24'!G81</f>
        <v>0</v>
      </c>
      <c r="F34" s="154">
        <f>'Прил 6 Ведом 23-24'!H81</f>
        <v>1785.703</v>
      </c>
      <c r="G34" s="154">
        <f>'Прил 6 Ведом 23-24'!I81</f>
        <v>0</v>
      </c>
    </row>
    <row r="35" spans="1:7" s="17" customFormat="1" ht="19.8" customHeight="1" x14ac:dyDescent="0.25">
      <c r="A35" s="52" t="s">
        <v>6</v>
      </c>
      <c r="B35" s="52"/>
      <c r="C35" s="54"/>
      <c r="D35" s="66">
        <f>D12+D15+D27+D30+D34</f>
        <v>35535.788999999997</v>
      </c>
      <c r="E35" s="66">
        <f t="shared" ref="E35:G35" si="3">E12+E15+E27+E30+E34</f>
        <v>0</v>
      </c>
      <c r="F35" s="66">
        <f t="shared" si="3"/>
        <v>37713.896000000008</v>
      </c>
      <c r="G35" s="66">
        <f t="shared" si="3"/>
        <v>1999.91</v>
      </c>
    </row>
    <row r="36" spans="1:7" hidden="1" x14ac:dyDescent="0.25">
      <c r="A36" s="25" t="s">
        <v>47</v>
      </c>
      <c r="B36" s="25"/>
      <c r="C36" s="25"/>
      <c r="D36" s="68">
        <v>0</v>
      </c>
      <c r="E36" s="18">
        <v>0</v>
      </c>
      <c r="F36" s="68">
        <v>0</v>
      </c>
      <c r="G36" s="18">
        <v>0</v>
      </c>
    </row>
    <row r="37" spans="1:7" hidden="1" x14ac:dyDescent="0.25">
      <c r="A37" s="24" t="s">
        <v>47</v>
      </c>
      <c r="B37" s="24"/>
      <c r="C37" s="24"/>
      <c r="D37" s="69">
        <v>0</v>
      </c>
      <c r="E37" s="9">
        <v>0</v>
      </c>
      <c r="F37" s="69">
        <v>0</v>
      </c>
      <c r="G37" s="9">
        <v>0</v>
      </c>
    </row>
    <row r="38" spans="1:7" hidden="1" x14ac:dyDescent="0.25">
      <c r="A38" s="24" t="s">
        <v>47</v>
      </c>
      <c r="B38" s="24"/>
      <c r="C38" s="24"/>
      <c r="D38" s="69">
        <v>0</v>
      </c>
      <c r="E38" s="9">
        <v>0</v>
      </c>
      <c r="F38" s="69">
        <v>0</v>
      </c>
      <c r="G38" s="9">
        <v>0</v>
      </c>
    </row>
    <row r="39" spans="1:7" hidden="1" x14ac:dyDescent="0.25">
      <c r="A39" s="24" t="s">
        <v>47</v>
      </c>
      <c r="B39" s="24"/>
      <c r="C39" s="24"/>
      <c r="D39" s="69">
        <v>0</v>
      </c>
      <c r="E39" s="9">
        <v>0</v>
      </c>
      <c r="F39" s="69">
        <v>0</v>
      </c>
      <c r="G39" s="9">
        <v>0</v>
      </c>
    </row>
    <row r="40" spans="1:7" hidden="1" x14ac:dyDescent="0.25">
      <c r="A40" s="24" t="s">
        <v>47</v>
      </c>
      <c r="B40" s="24"/>
      <c r="C40" s="24"/>
      <c r="D40" s="69">
        <v>0</v>
      </c>
      <c r="E40" s="9">
        <v>0</v>
      </c>
      <c r="F40" s="69">
        <v>0</v>
      </c>
      <c r="G40" s="9">
        <v>0</v>
      </c>
    </row>
    <row r="41" spans="1:7" hidden="1" x14ac:dyDescent="0.25">
      <c r="A41" s="24" t="s">
        <v>47</v>
      </c>
      <c r="B41" s="24"/>
      <c r="C41" s="24"/>
      <c r="D41" s="69">
        <v>0</v>
      </c>
      <c r="E41" s="9">
        <v>0</v>
      </c>
      <c r="F41" s="69">
        <v>0</v>
      </c>
      <c r="G41" s="9">
        <v>0</v>
      </c>
    </row>
    <row r="42" spans="1:7" hidden="1" x14ac:dyDescent="0.25">
      <c r="A42" s="24" t="s">
        <v>47</v>
      </c>
      <c r="B42" s="24"/>
      <c r="C42" s="24"/>
      <c r="D42" s="69">
        <v>0</v>
      </c>
      <c r="E42" s="9">
        <v>0</v>
      </c>
      <c r="F42" s="69">
        <v>0</v>
      </c>
      <c r="G42" s="9">
        <v>0</v>
      </c>
    </row>
    <row r="43" spans="1:7" hidden="1" x14ac:dyDescent="0.25">
      <c r="A43" s="24" t="s">
        <v>47</v>
      </c>
      <c r="B43" s="24"/>
      <c r="C43" s="24"/>
      <c r="D43" s="69">
        <v>0</v>
      </c>
      <c r="E43" s="9">
        <v>0</v>
      </c>
      <c r="F43" s="69">
        <v>0</v>
      </c>
      <c r="G43" s="9">
        <v>0</v>
      </c>
    </row>
    <row r="44" spans="1:7" hidden="1" x14ac:dyDescent="0.25">
      <c r="A44" s="24" t="s">
        <v>47</v>
      </c>
      <c r="B44" s="24"/>
      <c r="C44" s="24"/>
      <c r="D44" s="69">
        <v>0</v>
      </c>
      <c r="E44" s="9">
        <v>0</v>
      </c>
      <c r="F44" s="69">
        <v>0</v>
      </c>
      <c r="G44" s="9">
        <v>0</v>
      </c>
    </row>
    <row r="45" spans="1:7" hidden="1" x14ac:dyDescent="0.25">
      <c r="A45" s="24" t="s">
        <v>47</v>
      </c>
      <c r="B45" s="24"/>
      <c r="C45" s="24"/>
      <c r="D45" s="69">
        <v>0</v>
      </c>
      <c r="E45" s="9">
        <v>0</v>
      </c>
      <c r="F45" s="69">
        <v>0</v>
      </c>
      <c r="G45" s="9">
        <v>0</v>
      </c>
    </row>
    <row r="46" spans="1:7" hidden="1" x14ac:dyDescent="0.25">
      <c r="A46" s="24" t="s">
        <v>47</v>
      </c>
      <c r="B46" s="24"/>
      <c r="C46" s="24"/>
      <c r="D46" s="69">
        <v>0</v>
      </c>
      <c r="E46" s="9">
        <v>0</v>
      </c>
      <c r="F46" s="69">
        <v>0</v>
      </c>
      <c r="G46" s="9">
        <v>0</v>
      </c>
    </row>
    <row r="47" spans="1:7" hidden="1" x14ac:dyDescent="0.25">
      <c r="A47" s="24" t="s">
        <v>47</v>
      </c>
      <c r="B47" s="24"/>
      <c r="C47" s="24"/>
      <c r="D47" s="69">
        <v>0</v>
      </c>
      <c r="E47" s="9">
        <v>0</v>
      </c>
      <c r="F47" s="69">
        <v>0</v>
      </c>
      <c r="G47" s="9">
        <v>0</v>
      </c>
    </row>
    <row r="48" spans="1:7" hidden="1" x14ac:dyDescent="0.25">
      <c r="A48" s="24" t="s">
        <v>47</v>
      </c>
      <c r="B48" s="24"/>
      <c r="C48" s="24"/>
      <c r="D48" s="69">
        <v>0</v>
      </c>
      <c r="E48" s="9">
        <v>0</v>
      </c>
      <c r="F48" s="69">
        <v>0</v>
      </c>
      <c r="G48" s="9">
        <v>0</v>
      </c>
    </row>
    <row r="49" spans="1:7" hidden="1" x14ac:dyDescent="0.25">
      <c r="A49" s="24" t="s">
        <v>47</v>
      </c>
      <c r="B49" s="24"/>
      <c r="C49" s="24"/>
      <c r="D49" s="69">
        <v>0</v>
      </c>
      <c r="E49" s="9">
        <v>0</v>
      </c>
      <c r="F49" s="69">
        <v>0</v>
      </c>
      <c r="G49" s="9">
        <v>0</v>
      </c>
    </row>
    <row r="50" spans="1:7" hidden="1" x14ac:dyDescent="0.25">
      <c r="A50" s="24" t="s">
        <v>47</v>
      </c>
      <c r="B50" s="24"/>
      <c r="C50" s="24"/>
      <c r="D50" s="69">
        <v>0</v>
      </c>
      <c r="E50" s="9">
        <v>0</v>
      </c>
      <c r="F50" s="69">
        <v>0</v>
      </c>
      <c r="G50" s="9">
        <v>0</v>
      </c>
    </row>
    <row r="51" spans="1:7" hidden="1" x14ac:dyDescent="0.25">
      <c r="A51" s="24" t="s">
        <v>47</v>
      </c>
      <c r="B51" s="24"/>
      <c r="C51" s="24"/>
      <c r="D51" s="69">
        <v>0</v>
      </c>
      <c r="E51" s="9">
        <v>0</v>
      </c>
      <c r="F51" s="69">
        <v>0</v>
      </c>
      <c r="G51" s="9">
        <v>0</v>
      </c>
    </row>
    <row r="52" spans="1:7" hidden="1" x14ac:dyDescent="0.25">
      <c r="A52" s="24" t="s">
        <v>47</v>
      </c>
      <c r="B52" s="24"/>
      <c r="C52" s="24"/>
      <c r="D52" s="69">
        <v>0</v>
      </c>
      <c r="E52" s="9">
        <v>0</v>
      </c>
      <c r="F52" s="69">
        <v>0</v>
      </c>
      <c r="G52" s="9">
        <v>0</v>
      </c>
    </row>
    <row r="53" spans="1:7" hidden="1" x14ac:dyDescent="0.25">
      <c r="A53" s="24" t="s">
        <v>47</v>
      </c>
      <c r="B53" s="24"/>
      <c r="C53" s="24"/>
      <c r="D53" s="69">
        <v>0</v>
      </c>
      <c r="E53" s="9">
        <v>0</v>
      </c>
      <c r="F53" s="69">
        <v>0</v>
      </c>
      <c r="G53" s="9">
        <v>0</v>
      </c>
    </row>
    <row r="54" spans="1:7" hidden="1" x14ac:dyDescent="0.25">
      <c r="A54" s="24" t="s">
        <v>47</v>
      </c>
      <c r="B54" s="24"/>
      <c r="C54" s="24"/>
      <c r="D54" s="69">
        <v>0</v>
      </c>
      <c r="E54" s="9">
        <v>0</v>
      </c>
      <c r="F54" s="69">
        <v>0</v>
      </c>
      <c r="G54" s="9">
        <v>0</v>
      </c>
    </row>
    <row r="55" spans="1:7" hidden="1" x14ac:dyDescent="0.25">
      <c r="A55" s="24" t="s">
        <v>47</v>
      </c>
      <c r="B55" s="24"/>
      <c r="C55" s="24"/>
      <c r="D55" s="69">
        <v>0</v>
      </c>
      <c r="E55" s="9">
        <v>0</v>
      </c>
      <c r="F55" s="69">
        <v>0</v>
      </c>
      <c r="G55" s="9">
        <v>0</v>
      </c>
    </row>
    <row r="56" spans="1:7" hidden="1" x14ac:dyDescent="0.25">
      <c r="A56" s="24" t="s">
        <v>47</v>
      </c>
      <c r="B56" s="24"/>
      <c r="C56" s="24"/>
      <c r="D56" s="69">
        <v>0</v>
      </c>
      <c r="E56" s="9">
        <v>0</v>
      </c>
      <c r="F56" s="69">
        <v>0</v>
      </c>
      <c r="G56" s="9">
        <v>0</v>
      </c>
    </row>
    <row r="57" spans="1:7" hidden="1" x14ac:dyDescent="0.25">
      <c r="A57" s="24" t="s">
        <v>47</v>
      </c>
      <c r="B57" s="24"/>
      <c r="C57" s="24"/>
      <c r="D57" s="69">
        <v>0</v>
      </c>
      <c r="E57" s="9">
        <v>0</v>
      </c>
      <c r="F57" s="69">
        <v>0</v>
      </c>
      <c r="G57" s="9">
        <v>0</v>
      </c>
    </row>
    <row r="58" spans="1:7" hidden="1" x14ac:dyDescent="0.25">
      <c r="A58" s="24" t="s">
        <v>47</v>
      </c>
      <c r="B58" s="24"/>
      <c r="C58" s="24"/>
      <c r="D58" s="69">
        <v>0</v>
      </c>
      <c r="E58" s="9">
        <v>0</v>
      </c>
      <c r="F58" s="69">
        <v>0</v>
      </c>
      <c r="G58" s="9">
        <v>0</v>
      </c>
    </row>
    <row r="59" spans="1:7" hidden="1" x14ac:dyDescent="0.25">
      <c r="A59" s="24" t="s">
        <v>47</v>
      </c>
      <c r="B59" s="24"/>
      <c r="C59" s="24"/>
      <c r="D59" s="69">
        <v>0</v>
      </c>
      <c r="E59" s="9">
        <v>0</v>
      </c>
      <c r="F59" s="69">
        <v>0</v>
      </c>
      <c r="G59" s="9">
        <v>0</v>
      </c>
    </row>
    <row r="60" spans="1:7" hidden="1" x14ac:dyDescent="0.25">
      <c r="A60" s="24" t="s">
        <v>47</v>
      </c>
      <c r="B60" s="24"/>
      <c r="C60" s="24"/>
      <c r="D60" s="69">
        <v>0</v>
      </c>
      <c r="E60" s="9">
        <v>0</v>
      </c>
      <c r="F60" s="69">
        <v>0</v>
      </c>
      <c r="G60" s="9">
        <v>0</v>
      </c>
    </row>
    <row r="61" spans="1:7" hidden="1" x14ac:dyDescent="0.25">
      <c r="A61" s="24" t="s">
        <v>47</v>
      </c>
      <c r="B61" s="24"/>
      <c r="C61" s="24"/>
      <c r="D61" s="69">
        <v>0</v>
      </c>
      <c r="E61" s="9">
        <v>0</v>
      </c>
      <c r="F61" s="69">
        <v>0</v>
      </c>
      <c r="G61" s="9">
        <v>0</v>
      </c>
    </row>
    <row r="62" spans="1:7" hidden="1" x14ac:dyDescent="0.25">
      <c r="A62" s="24" t="s">
        <v>47</v>
      </c>
      <c r="B62" s="24"/>
      <c r="C62" s="24"/>
      <c r="D62" s="69">
        <v>0</v>
      </c>
      <c r="E62" s="9">
        <v>0</v>
      </c>
      <c r="F62" s="69">
        <v>0</v>
      </c>
      <c r="G62" s="9">
        <v>0</v>
      </c>
    </row>
    <row r="63" spans="1:7" hidden="1" x14ac:dyDescent="0.25">
      <c r="A63" s="24" t="s">
        <v>47</v>
      </c>
      <c r="B63" s="24"/>
      <c r="C63" s="24"/>
      <c r="D63" s="69">
        <v>0</v>
      </c>
      <c r="E63" s="9">
        <v>0</v>
      </c>
      <c r="F63" s="69">
        <v>0</v>
      </c>
      <c r="G63" s="9">
        <v>0</v>
      </c>
    </row>
    <row r="64" spans="1:7" hidden="1" x14ac:dyDescent="0.25">
      <c r="A64" s="24" t="s">
        <v>47</v>
      </c>
      <c r="B64" s="24"/>
      <c r="C64" s="24"/>
      <c r="D64" s="69">
        <v>0</v>
      </c>
      <c r="E64" s="9">
        <v>0</v>
      </c>
      <c r="F64" s="69">
        <v>0</v>
      </c>
      <c r="G64" s="9">
        <v>0</v>
      </c>
    </row>
    <row r="65" spans="1:7" hidden="1" x14ac:dyDescent="0.25">
      <c r="A65" s="24" t="s">
        <v>47</v>
      </c>
      <c r="B65" s="24"/>
      <c r="C65" s="24"/>
      <c r="D65" s="69">
        <v>0</v>
      </c>
      <c r="E65" s="9">
        <v>0</v>
      </c>
      <c r="F65" s="69">
        <v>0</v>
      </c>
      <c r="G65" s="9">
        <v>0</v>
      </c>
    </row>
    <row r="66" spans="1:7" hidden="1" x14ac:dyDescent="0.25">
      <c r="A66" s="24" t="s">
        <v>47</v>
      </c>
      <c r="B66" s="24"/>
      <c r="C66" s="24"/>
      <c r="D66" s="69">
        <v>0</v>
      </c>
      <c r="E66" s="9">
        <v>0</v>
      </c>
      <c r="F66" s="69">
        <v>0</v>
      </c>
      <c r="G66" s="9">
        <v>0</v>
      </c>
    </row>
    <row r="67" spans="1:7" hidden="1" x14ac:dyDescent="0.25">
      <c r="A67" s="24" t="s">
        <v>47</v>
      </c>
      <c r="B67" s="24"/>
      <c r="C67" s="24"/>
      <c r="D67" s="69">
        <v>0</v>
      </c>
      <c r="E67" s="9">
        <v>0</v>
      </c>
      <c r="F67" s="69">
        <v>0</v>
      </c>
      <c r="G67" s="9">
        <v>0</v>
      </c>
    </row>
    <row r="68" spans="1:7" hidden="1" x14ac:dyDescent="0.25">
      <c r="A68" s="24" t="s">
        <v>47</v>
      </c>
      <c r="B68" s="24"/>
      <c r="C68" s="24"/>
      <c r="D68" s="69">
        <v>0</v>
      </c>
      <c r="E68" s="9">
        <v>0</v>
      </c>
      <c r="F68" s="69">
        <v>0</v>
      </c>
      <c r="G68" s="9">
        <v>0</v>
      </c>
    </row>
    <row r="69" spans="1:7" hidden="1" x14ac:dyDescent="0.25">
      <c r="A69" s="24" t="s">
        <v>47</v>
      </c>
      <c r="B69" s="24"/>
      <c r="C69" s="24"/>
      <c r="D69" s="69">
        <v>0</v>
      </c>
      <c r="E69" s="9">
        <v>0</v>
      </c>
      <c r="F69" s="69">
        <v>0</v>
      </c>
      <c r="G69" s="9">
        <v>0</v>
      </c>
    </row>
    <row r="70" spans="1:7" hidden="1" x14ac:dyDescent="0.25">
      <c r="A70" s="24" t="s">
        <v>47</v>
      </c>
      <c r="B70" s="24"/>
      <c r="C70" s="24"/>
      <c r="D70" s="69">
        <v>0</v>
      </c>
      <c r="E70" s="9">
        <v>0</v>
      </c>
      <c r="F70" s="69">
        <v>0</v>
      </c>
      <c r="G70" s="9">
        <v>0</v>
      </c>
    </row>
    <row r="71" spans="1:7" hidden="1" x14ac:dyDescent="0.25">
      <c r="A71" s="24" t="s">
        <v>47</v>
      </c>
      <c r="B71" s="24"/>
      <c r="C71" s="24"/>
      <c r="D71" s="69">
        <v>0</v>
      </c>
      <c r="E71" s="9">
        <v>0</v>
      </c>
      <c r="F71" s="69">
        <v>0</v>
      </c>
      <c r="G71" s="9">
        <v>0</v>
      </c>
    </row>
    <row r="72" spans="1:7" hidden="1" x14ac:dyDescent="0.25">
      <c r="A72" s="24" t="s">
        <v>47</v>
      </c>
      <c r="B72" s="24"/>
      <c r="C72" s="24"/>
      <c r="D72" s="69">
        <v>0</v>
      </c>
      <c r="E72" s="9">
        <v>0</v>
      </c>
      <c r="F72" s="69">
        <v>0</v>
      </c>
      <c r="G72" s="9">
        <v>0</v>
      </c>
    </row>
    <row r="73" spans="1:7" hidden="1" x14ac:dyDescent="0.25">
      <c r="A73" s="24" t="s">
        <v>47</v>
      </c>
      <c r="B73" s="24"/>
      <c r="C73" s="24"/>
      <c r="D73" s="69">
        <v>0</v>
      </c>
      <c r="E73" s="9">
        <v>0</v>
      </c>
      <c r="F73" s="69">
        <v>0</v>
      </c>
      <c r="G73" s="9">
        <v>0</v>
      </c>
    </row>
    <row r="74" spans="1:7" hidden="1" x14ac:dyDescent="0.25">
      <c r="A74" s="24" t="s">
        <v>47</v>
      </c>
      <c r="B74" s="24"/>
      <c r="C74" s="24"/>
      <c r="D74" s="69">
        <v>0</v>
      </c>
      <c r="E74" s="9">
        <v>0</v>
      </c>
      <c r="F74" s="69">
        <v>0</v>
      </c>
      <c r="G74" s="9">
        <v>0</v>
      </c>
    </row>
    <row r="75" spans="1:7" hidden="1" x14ac:dyDescent="0.25">
      <c r="A75" s="24" t="s">
        <v>47</v>
      </c>
      <c r="B75" s="24"/>
      <c r="C75" s="24"/>
      <c r="D75" s="69">
        <v>0</v>
      </c>
      <c r="E75" s="9">
        <v>0</v>
      </c>
      <c r="F75" s="69">
        <v>0</v>
      </c>
      <c r="G75" s="9">
        <v>0</v>
      </c>
    </row>
    <row r="76" spans="1:7" hidden="1" x14ac:dyDescent="0.25">
      <c r="A76" s="24" t="s">
        <v>47</v>
      </c>
      <c r="B76" s="24"/>
      <c r="C76" s="24"/>
      <c r="D76" s="69">
        <v>0</v>
      </c>
      <c r="E76" s="9">
        <v>0</v>
      </c>
      <c r="F76" s="69">
        <v>0</v>
      </c>
      <c r="G76" s="9">
        <v>0</v>
      </c>
    </row>
    <row r="77" spans="1:7" hidden="1" x14ac:dyDescent="0.25">
      <c r="A77" s="24" t="s">
        <v>47</v>
      </c>
      <c r="B77" s="24"/>
      <c r="C77" s="24"/>
      <c r="D77" s="69">
        <v>0</v>
      </c>
      <c r="E77" s="9">
        <v>0</v>
      </c>
      <c r="F77" s="69">
        <v>0</v>
      </c>
      <c r="G77" s="9">
        <v>0</v>
      </c>
    </row>
    <row r="78" spans="1:7" hidden="1" x14ac:dyDescent="0.25">
      <c r="A78" s="24" t="s">
        <v>47</v>
      </c>
      <c r="B78" s="24"/>
      <c r="C78" s="24"/>
      <c r="D78" s="69">
        <v>0</v>
      </c>
      <c r="E78" s="9">
        <v>0</v>
      </c>
      <c r="F78" s="69">
        <v>0</v>
      </c>
      <c r="G78" s="9">
        <v>0</v>
      </c>
    </row>
    <row r="79" spans="1:7" hidden="1" x14ac:dyDescent="0.25">
      <c r="A79" s="24" t="s">
        <v>47</v>
      </c>
      <c r="B79" s="24"/>
      <c r="C79" s="24"/>
      <c r="D79" s="69">
        <v>0</v>
      </c>
      <c r="E79" s="9">
        <v>0</v>
      </c>
      <c r="F79" s="69">
        <v>0</v>
      </c>
      <c r="G79" s="9">
        <v>0</v>
      </c>
    </row>
    <row r="80" spans="1:7" hidden="1" x14ac:dyDescent="0.25">
      <c r="A80" s="24" t="s">
        <v>47</v>
      </c>
      <c r="B80" s="24"/>
      <c r="C80" s="24"/>
      <c r="D80" s="69">
        <v>0</v>
      </c>
      <c r="E80" s="9">
        <v>0</v>
      </c>
      <c r="F80" s="69">
        <v>0</v>
      </c>
      <c r="G80" s="9">
        <v>0</v>
      </c>
    </row>
    <row r="81" spans="1:7" hidden="1" x14ac:dyDescent="0.25">
      <c r="A81" s="24" t="s">
        <v>47</v>
      </c>
      <c r="B81" s="24"/>
      <c r="C81" s="24"/>
      <c r="D81" s="69">
        <v>0</v>
      </c>
      <c r="E81" s="9">
        <v>0</v>
      </c>
      <c r="F81" s="69">
        <v>0</v>
      </c>
      <c r="G81" s="9">
        <v>0</v>
      </c>
    </row>
    <row r="82" spans="1:7" hidden="1" x14ac:dyDescent="0.25">
      <c r="A82" s="24" t="s">
        <v>47</v>
      </c>
      <c r="B82" s="24"/>
      <c r="C82" s="24"/>
      <c r="D82" s="69">
        <v>0</v>
      </c>
      <c r="E82" s="9">
        <v>0</v>
      </c>
      <c r="F82" s="69">
        <v>0</v>
      </c>
      <c r="G82" s="9">
        <v>0</v>
      </c>
    </row>
    <row r="83" spans="1:7" hidden="1" x14ac:dyDescent="0.25">
      <c r="A83" s="24" t="s">
        <v>47</v>
      </c>
      <c r="B83" s="24"/>
      <c r="C83" s="24"/>
      <c r="D83" s="69">
        <v>0</v>
      </c>
      <c r="E83" s="9">
        <v>0</v>
      </c>
      <c r="F83" s="69">
        <v>0</v>
      </c>
      <c r="G83" s="9">
        <v>0</v>
      </c>
    </row>
    <row r="84" spans="1:7" hidden="1" x14ac:dyDescent="0.25">
      <c r="A84" s="24" t="s">
        <v>47</v>
      </c>
      <c r="B84" s="24"/>
      <c r="C84" s="24"/>
      <c r="D84" s="69">
        <v>0</v>
      </c>
      <c r="E84" s="9">
        <v>0</v>
      </c>
      <c r="F84" s="69">
        <v>0</v>
      </c>
      <c r="G84" s="9">
        <v>0</v>
      </c>
    </row>
    <row r="85" spans="1:7" hidden="1" x14ac:dyDescent="0.25">
      <c r="A85" s="24" t="s">
        <v>47</v>
      </c>
      <c r="B85" s="24"/>
      <c r="C85" s="24"/>
      <c r="D85" s="69">
        <v>0</v>
      </c>
      <c r="E85" s="9">
        <v>0</v>
      </c>
      <c r="F85" s="69">
        <v>0</v>
      </c>
      <c r="G85" s="9">
        <v>0</v>
      </c>
    </row>
    <row r="86" spans="1:7" hidden="1" x14ac:dyDescent="0.25">
      <c r="A86" s="24" t="s">
        <v>47</v>
      </c>
      <c r="B86" s="24"/>
      <c r="C86" s="24"/>
      <c r="D86" s="69">
        <v>0</v>
      </c>
      <c r="E86" s="9">
        <v>0</v>
      </c>
      <c r="F86" s="69">
        <v>0</v>
      </c>
      <c r="G86" s="9">
        <v>0</v>
      </c>
    </row>
    <row r="87" spans="1:7" hidden="1" x14ac:dyDescent="0.25">
      <c r="A87" s="24" t="s">
        <v>47</v>
      </c>
      <c r="B87" s="24"/>
      <c r="C87" s="24"/>
      <c r="D87" s="69">
        <v>0</v>
      </c>
      <c r="E87" s="9">
        <v>0</v>
      </c>
      <c r="F87" s="69">
        <v>0</v>
      </c>
      <c r="G87" s="9">
        <v>0</v>
      </c>
    </row>
    <row r="88" spans="1:7" hidden="1" x14ac:dyDescent="0.25">
      <c r="A88" s="24" t="s">
        <v>47</v>
      </c>
      <c r="B88" s="24"/>
      <c r="C88" s="24"/>
      <c r="D88" s="69">
        <v>0</v>
      </c>
      <c r="E88" s="9">
        <v>0</v>
      </c>
      <c r="F88" s="69">
        <v>0</v>
      </c>
      <c r="G88" s="9">
        <v>0</v>
      </c>
    </row>
    <row r="89" spans="1:7" hidden="1" x14ac:dyDescent="0.25">
      <c r="A89" s="24" t="s">
        <v>47</v>
      </c>
      <c r="B89" s="24"/>
      <c r="C89" s="24"/>
      <c r="D89" s="69">
        <v>0</v>
      </c>
      <c r="E89" s="9">
        <v>0</v>
      </c>
      <c r="F89" s="69">
        <v>0</v>
      </c>
      <c r="G89" s="9">
        <v>0</v>
      </c>
    </row>
    <row r="90" spans="1:7" hidden="1" x14ac:dyDescent="0.25">
      <c r="A90" s="24" t="s">
        <v>47</v>
      </c>
      <c r="B90" s="24"/>
      <c r="C90" s="24"/>
      <c r="D90" s="69">
        <v>0</v>
      </c>
      <c r="E90" s="9">
        <v>0</v>
      </c>
      <c r="F90" s="69">
        <v>0</v>
      </c>
      <c r="G90" s="9">
        <v>0</v>
      </c>
    </row>
    <row r="91" spans="1:7" hidden="1" x14ac:dyDescent="0.25">
      <c r="A91" s="24" t="s">
        <v>47</v>
      </c>
      <c r="B91" s="24"/>
      <c r="C91" s="24"/>
      <c r="D91" s="69">
        <v>0</v>
      </c>
      <c r="E91" s="9">
        <v>0</v>
      </c>
      <c r="F91" s="69">
        <v>0</v>
      </c>
      <c r="G91" s="9">
        <v>0</v>
      </c>
    </row>
    <row r="92" spans="1:7" hidden="1" x14ac:dyDescent="0.25">
      <c r="A92" s="24" t="s">
        <v>47</v>
      </c>
      <c r="B92" s="24"/>
      <c r="C92" s="24"/>
      <c r="D92" s="69">
        <v>0</v>
      </c>
      <c r="E92" s="9">
        <v>0</v>
      </c>
      <c r="F92" s="69">
        <v>0</v>
      </c>
      <c r="G92" s="9">
        <v>0</v>
      </c>
    </row>
    <row r="93" spans="1:7" hidden="1" x14ac:dyDescent="0.25">
      <c r="A93" s="24" t="s">
        <v>47</v>
      </c>
      <c r="B93" s="24"/>
      <c r="C93" s="24"/>
      <c r="D93" s="69">
        <v>0</v>
      </c>
      <c r="E93" s="9">
        <v>0</v>
      </c>
      <c r="F93" s="69">
        <v>0</v>
      </c>
      <c r="G93" s="9">
        <v>0</v>
      </c>
    </row>
    <row r="94" spans="1:7" hidden="1" x14ac:dyDescent="0.25">
      <c r="A94" s="24" t="s">
        <v>47</v>
      </c>
      <c r="B94" s="24"/>
      <c r="C94" s="24"/>
      <c r="D94" s="69">
        <v>0</v>
      </c>
      <c r="E94" s="9">
        <v>0</v>
      </c>
      <c r="F94" s="69">
        <v>0</v>
      </c>
      <c r="G94" s="9">
        <v>0</v>
      </c>
    </row>
    <row r="95" spans="1:7" hidden="1" x14ac:dyDescent="0.25">
      <c r="A95" s="24" t="s">
        <v>47</v>
      </c>
      <c r="B95" s="24"/>
      <c r="C95" s="24"/>
      <c r="D95" s="69">
        <v>0</v>
      </c>
      <c r="E95" s="9">
        <v>0</v>
      </c>
      <c r="F95" s="69">
        <v>0</v>
      </c>
      <c r="G95" s="9">
        <v>0</v>
      </c>
    </row>
    <row r="96" spans="1:7" hidden="1" x14ac:dyDescent="0.25">
      <c r="A96" s="24" t="s">
        <v>47</v>
      </c>
      <c r="B96" s="24"/>
      <c r="C96" s="24"/>
      <c r="D96" s="69">
        <v>0</v>
      </c>
      <c r="E96" s="9">
        <v>0</v>
      </c>
      <c r="F96" s="69">
        <v>0</v>
      </c>
      <c r="G96" s="9">
        <v>0</v>
      </c>
    </row>
    <row r="97" spans="1:7" hidden="1" x14ac:dyDescent="0.25">
      <c r="A97" s="24" t="s">
        <v>47</v>
      </c>
      <c r="B97" s="24"/>
      <c r="C97" s="24"/>
      <c r="D97" s="69">
        <v>0</v>
      </c>
      <c r="E97" s="9">
        <v>0</v>
      </c>
      <c r="F97" s="69">
        <v>0</v>
      </c>
      <c r="G97" s="9">
        <v>0</v>
      </c>
    </row>
    <row r="98" spans="1:7" hidden="1" x14ac:dyDescent="0.25">
      <c r="A98" s="24" t="s">
        <v>47</v>
      </c>
      <c r="B98" s="24"/>
      <c r="C98" s="24"/>
      <c r="D98" s="69">
        <v>0</v>
      </c>
      <c r="E98" s="9">
        <v>0</v>
      </c>
      <c r="F98" s="69">
        <v>0</v>
      </c>
      <c r="G98" s="9">
        <v>0</v>
      </c>
    </row>
    <row r="99" spans="1:7" hidden="1" x14ac:dyDescent="0.25">
      <c r="A99" s="24" t="s">
        <v>47</v>
      </c>
      <c r="B99" s="24"/>
      <c r="C99" s="24"/>
      <c r="D99" s="69">
        <v>0</v>
      </c>
      <c r="E99" s="9">
        <v>0</v>
      </c>
      <c r="F99" s="69">
        <v>0</v>
      </c>
      <c r="G99" s="9">
        <v>0</v>
      </c>
    </row>
    <row r="100" spans="1:7" hidden="1" x14ac:dyDescent="0.25">
      <c r="A100" s="24" t="s">
        <v>47</v>
      </c>
      <c r="B100" s="24"/>
      <c r="C100" s="24"/>
      <c r="D100" s="69">
        <v>0</v>
      </c>
      <c r="E100" s="9">
        <v>0</v>
      </c>
      <c r="F100" s="69">
        <v>0</v>
      </c>
      <c r="G100" s="9">
        <v>0</v>
      </c>
    </row>
    <row r="101" spans="1:7" hidden="1" x14ac:dyDescent="0.25">
      <c r="A101" s="24" t="s">
        <v>47</v>
      </c>
      <c r="B101" s="24"/>
      <c r="C101" s="24"/>
      <c r="D101" s="69">
        <v>0</v>
      </c>
      <c r="E101" s="9">
        <v>0</v>
      </c>
      <c r="F101" s="69">
        <v>0</v>
      </c>
      <c r="G101" s="9">
        <v>0</v>
      </c>
    </row>
    <row r="102" spans="1:7" hidden="1" x14ac:dyDescent="0.25">
      <c r="A102" s="24" t="s">
        <v>47</v>
      </c>
      <c r="B102" s="24"/>
      <c r="C102" s="24"/>
      <c r="D102" s="69">
        <v>0</v>
      </c>
      <c r="E102" s="9">
        <v>0</v>
      </c>
      <c r="F102" s="69">
        <v>0</v>
      </c>
      <c r="G102" s="9">
        <v>0</v>
      </c>
    </row>
    <row r="103" spans="1:7" hidden="1" x14ac:dyDescent="0.25">
      <c r="A103" s="24" t="s">
        <v>47</v>
      </c>
      <c r="B103" s="24"/>
      <c r="C103" s="24"/>
      <c r="D103" s="69">
        <v>0</v>
      </c>
      <c r="E103" s="9">
        <v>0</v>
      </c>
      <c r="F103" s="69">
        <v>0</v>
      </c>
      <c r="G103" s="9">
        <v>0</v>
      </c>
    </row>
    <row r="104" spans="1:7" hidden="1" x14ac:dyDescent="0.25">
      <c r="A104" s="24" t="s">
        <v>47</v>
      </c>
      <c r="B104" s="24"/>
      <c r="C104" s="24"/>
      <c r="D104" s="69">
        <v>0</v>
      </c>
      <c r="E104" s="9">
        <v>0</v>
      </c>
      <c r="F104" s="69">
        <v>0</v>
      </c>
      <c r="G104" s="9">
        <v>0</v>
      </c>
    </row>
    <row r="105" spans="1:7" hidden="1" x14ac:dyDescent="0.25">
      <c r="A105" s="24" t="s">
        <v>47</v>
      </c>
      <c r="B105" s="24"/>
      <c r="C105" s="24"/>
      <c r="D105" s="69">
        <v>0</v>
      </c>
      <c r="E105" s="9">
        <v>0</v>
      </c>
      <c r="F105" s="69">
        <v>0</v>
      </c>
      <c r="G105" s="9">
        <v>0</v>
      </c>
    </row>
    <row r="106" spans="1:7" hidden="1" x14ac:dyDescent="0.25">
      <c r="A106" s="24" t="s">
        <v>47</v>
      </c>
      <c r="B106" s="24"/>
      <c r="C106" s="24"/>
      <c r="D106" s="69">
        <v>0</v>
      </c>
      <c r="E106" s="9">
        <v>0</v>
      </c>
      <c r="F106" s="69">
        <v>0</v>
      </c>
      <c r="G106" s="9">
        <v>0</v>
      </c>
    </row>
    <row r="107" spans="1:7" hidden="1" x14ac:dyDescent="0.25">
      <c r="A107" s="24" t="s">
        <v>47</v>
      </c>
      <c r="B107" s="24"/>
      <c r="C107" s="24"/>
      <c r="D107" s="69">
        <v>0</v>
      </c>
      <c r="E107" s="9">
        <v>0</v>
      </c>
      <c r="F107" s="69">
        <v>0</v>
      </c>
      <c r="G107" s="9">
        <v>0</v>
      </c>
    </row>
    <row r="108" spans="1:7" hidden="1" x14ac:dyDescent="0.25">
      <c r="A108" s="24" t="s">
        <v>47</v>
      </c>
      <c r="B108" s="24"/>
      <c r="C108" s="24"/>
      <c r="D108" s="69">
        <v>0</v>
      </c>
      <c r="E108" s="9">
        <v>0</v>
      </c>
      <c r="F108" s="69">
        <v>0</v>
      </c>
      <c r="G108" s="9">
        <v>0</v>
      </c>
    </row>
    <row r="109" spans="1:7" hidden="1" x14ac:dyDescent="0.25">
      <c r="A109" s="24" t="s">
        <v>47</v>
      </c>
      <c r="B109" s="24"/>
      <c r="C109" s="24"/>
      <c r="D109" s="69">
        <v>0</v>
      </c>
      <c r="E109" s="9">
        <v>0</v>
      </c>
      <c r="F109" s="69">
        <v>0</v>
      </c>
      <c r="G109" s="9">
        <v>0</v>
      </c>
    </row>
    <row r="110" spans="1:7" hidden="1" x14ac:dyDescent="0.25">
      <c r="A110" s="24" t="s">
        <v>47</v>
      </c>
      <c r="B110" s="24"/>
      <c r="C110" s="24"/>
      <c r="D110" s="69">
        <v>0</v>
      </c>
      <c r="E110" s="9">
        <v>0</v>
      </c>
      <c r="F110" s="69">
        <v>0</v>
      </c>
      <c r="G110" s="9">
        <v>0</v>
      </c>
    </row>
    <row r="111" spans="1:7" hidden="1" x14ac:dyDescent="0.25">
      <c r="A111" s="24" t="s">
        <v>47</v>
      </c>
      <c r="B111" s="24"/>
      <c r="C111" s="24"/>
      <c r="D111" s="69">
        <v>0</v>
      </c>
      <c r="E111" s="9">
        <v>0</v>
      </c>
      <c r="F111" s="69">
        <v>0</v>
      </c>
      <c r="G111" s="9">
        <v>0</v>
      </c>
    </row>
    <row r="112" spans="1:7" ht="4.5" customHeight="1" x14ac:dyDescent="0.25">
      <c r="D112" s="70"/>
      <c r="F112" s="70"/>
      <c r="G112" s="27"/>
    </row>
    <row r="113" spans="4:6" x14ac:dyDescent="0.25">
      <c r="D113" s="70"/>
    </row>
    <row r="116" spans="4:6" x14ac:dyDescent="0.25">
      <c r="F116" s="55"/>
    </row>
  </sheetData>
  <sheetProtection selectLockedCells="1" selectUnlockedCells="1"/>
  <mergeCells count="12">
    <mergeCell ref="D10:E10"/>
    <mergeCell ref="F10:G10"/>
    <mergeCell ref="E1:G1"/>
    <mergeCell ref="B2:G2"/>
    <mergeCell ref="A3:G3"/>
    <mergeCell ref="A4:G4"/>
    <mergeCell ref="B5:G5"/>
    <mergeCell ref="A9:A11"/>
    <mergeCell ref="B9:B11"/>
    <mergeCell ref="C9:C11"/>
    <mergeCell ref="A7:G7"/>
    <mergeCell ref="D9:G9"/>
  </mergeCells>
  <pageMargins left="0.59055118110236227" right="0.39370078740157483" top="0.78740157480314965" bottom="0.59055118110236227" header="0" footer="0"/>
  <pageSetup paperSize="9" scale="89" firstPageNumber="0" orientation="landscape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8195" r:id="rId4" name="ToggleButton1">
          <controlPr defaultSize="0" print="0" autoLine="0" r:id="rId5">
            <anchor moveWithCells="1">
              <from>
                <xdr:col>46</xdr:col>
                <xdr:colOff>480060</xdr:colOff>
                <xdr:row>0</xdr:row>
                <xdr:rowOff>0</xdr:rowOff>
              </from>
              <to>
                <xdr:col>51</xdr:col>
                <xdr:colOff>601980</xdr:colOff>
                <xdr:row>2</xdr:row>
                <xdr:rowOff>0</xdr:rowOff>
              </to>
            </anchor>
          </controlPr>
        </control>
      </mc:Choice>
      <mc:Fallback>
        <control shapeId="8195" r:id="rId4" name="ToggleButton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A9" sqref="A9:D13"/>
    </sheetView>
  </sheetViews>
  <sheetFormatPr defaultRowHeight="14.4" x14ac:dyDescent="0.3"/>
  <cols>
    <col min="1" max="1" width="25" style="158" customWidth="1"/>
    <col min="2" max="2" width="44.21875" style="158" customWidth="1"/>
    <col min="3" max="3" width="12.44140625" style="158" customWidth="1"/>
    <col min="4" max="4" width="15" style="158" customWidth="1"/>
    <col min="5" max="5" width="44.88671875" style="158" customWidth="1"/>
    <col min="6" max="6" width="22.88671875" style="158" customWidth="1"/>
    <col min="7" max="16384" width="8.88671875" style="158"/>
  </cols>
  <sheetData>
    <row r="1" spans="1:5" x14ac:dyDescent="0.3">
      <c r="A1" s="251" t="s">
        <v>308</v>
      </c>
      <c r="B1" s="251"/>
      <c r="C1" s="251"/>
      <c r="D1" s="251"/>
    </row>
    <row r="2" spans="1:5" x14ac:dyDescent="0.3">
      <c r="A2" s="251" t="s">
        <v>152</v>
      </c>
      <c r="B2" s="251"/>
      <c r="C2" s="251"/>
      <c r="D2" s="251"/>
    </row>
    <row r="3" spans="1:5" ht="14.4" customHeight="1" x14ac:dyDescent="0.3">
      <c r="A3" s="251" t="s">
        <v>153</v>
      </c>
      <c r="B3" s="251"/>
      <c r="C3" s="251"/>
      <c r="D3" s="251"/>
    </row>
    <row r="4" spans="1:5" ht="14.4" customHeight="1" x14ac:dyDescent="0.3">
      <c r="A4" s="251" t="s">
        <v>154</v>
      </c>
      <c r="B4" s="251"/>
      <c r="C4" s="251"/>
      <c r="D4" s="251"/>
    </row>
    <row r="5" spans="1:5" ht="14.4" customHeight="1" x14ac:dyDescent="0.3">
      <c r="A5" s="251" t="s">
        <v>155</v>
      </c>
      <c r="B5" s="251"/>
      <c r="C5" s="251"/>
      <c r="D5" s="251"/>
    </row>
    <row r="6" spans="1:5" x14ac:dyDescent="0.3">
      <c r="A6" s="252"/>
      <c r="B6" s="252"/>
      <c r="C6" s="252"/>
      <c r="D6" s="252"/>
    </row>
    <row r="7" spans="1:5" ht="66" customHeight="1" x14ac:dyDescent="0.3">
      <c r="A7" s="247" t="s">
        <v>309</v>
      </c>
      <c r="B7" s="247"/>
      <c r="C7" s="247"/>
      <c r="D7" s="247"/>
    </row>
    <row r="8" spans="1:5" ht="15" thickBot="1" x14ac:dyDescent="0.35">
      <c r="A8" s="212"/>
      <c r="B8" s="212"/>
      <c r="C8" s="248"/>
      <c r="D8" s="248"/>
    </row>
    <row r="9" spans="1:5" ht="27" x14ac:dyDescent="0.3">
      <c r="A9" s="249" t="s">
        <v>159</v>
      </c>
      <c r="B9" s="249" t="s">
        <v>158</v>
      </c>
      <c r="C9" s="211" t="s">
        <v>264</v>
      </c>
      <c r="D9" s="211" t="s">
        <v>263</v>
      </c>
    </row>
    <row r="10" spans="1:5" ht="15" thickBot="1" x14ac:dyDescent="0.35">
      <c r="A10" s="250"/>
      <c r="B10" s="250"/>
      <c r="C10" s="210" t="s">
        <v>262</v>
      </c>
      <c r="D10" s="210" t="s">
        <v>262</v>
      </c>
    </row>
    <row r="11" spans="1:5" ht="27.6" thickBot="1" x14ac:dyDescent="0.35">
      <c r="A11" s="209" t="s">
        <v>261</v>
      </c>
      <c r="B11" s="208" t="s">
        <v>260</v>
      </c>
      <c r="C11" s="207">
        <v>0</v>
      </c>
      <c r="D11" s="207">
        <v>100</v>
      </c>
    </row>
    <row r="12" spans="1:5" ht="32.4" customHeight="1" thickBot="1" x14ac:dyDescent="0.35">
      <c r="A12" s="209" t="s">
        <v>311</v>
      </c>
      <c r="B12" s="208" t="str">
        <f>'[2]Приложение 1'!C30</f>
        <v>Невыясненные поступления, зачисляемые в бюджеты сельских поселений</v>
      </c>
      <c r="C12" s="207">
        <v>0</v>
      </c>
      <c r="D12" s="207">
        <v>100</v>
      </c>
      <c r="E12" s="161"/>
    </row>
    <row r="13" spans="1:5" ht="36" customHeight="1" thickBot="1" x14ac:dyDescent="0.35">
      <c r="A13" s="209" t="s">
        <v>312</v>
      </c>
      <c r="B13" s="208" t="str">
        <f>'[2]Приложение 1'!C31</f>
        <v>Прочие неналоговые доходы бюджетов сельских поселений</v>
      </c>
      <c r="C13" s="207">
        <v>0</v>
      </c>
      <c r="D13" s="207">
        <v>100</v>
      </c>
      <c r="E13" s="161"/>
    </row>
    <row r="14" spans="1:5" x14ac:dyDescent="0.3">
      <c r="E14" s="157"/>
    </row>
    <row r="15" spans="1:5" x14ac:dyDescent="0.3">
      <c r="E15" s="157"/>
    </row>
    <row r="16" spans="1:5" x14ac:dyDescent="0.3">
      <c r="E16" s="157"/>
    </row>
    <row r="17" spans="5:5" x14ac:dyDescent="0.3">
      <c r="E17" s="157"/>
    </row>
  </sheetData>
  <mergeCells count="10">
    <mergeCell ref="A7:D7"/>
    <mergeCell ref="C8:D8"/>
    <mergeCell ref="A9:A10"/>
    <mergeCell ref="B9:B10"/>
    <mergeCell ref="A1:D1"/>
    <mergeCell ref="A2:D2"/>
    <mergeCell ref="A3:D3"/>
    <mergeCell ref="A4:D4"/>
    <mergeCell ref="A5:D5"/>
    <mergeCell ref="A6:D6"/>
  </mergeCells>
  <pageMargins left="0.39370078740157483" right="0.19685039370078741" top="0.74803149606299213" bottom="0.74803149606299213" header="0.31496062992125984" footer="0.31496062992125984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A7" sqref="A7:D7"/>
    </sheetView>
  </sheetViews>
  <sheetFormatPr defaultRowHeight="14.4" x14ac:dyDescent="0.3"/>
  <cols>
    <col min="1" max="1" width="25" style="158" customWidth="1"/>
    <col min="2" max="2" width="44.21875" style="158" customWidth="1"/>
    <col min="3" max="3" width="12.44140625" style="158" customWidth="1"/>
    <col min="4" max="4" width="15" style="158" customWidth="1"/>
    <col min="5" max="5" width="44.88671875" style="158" customWidth="1"/>
    <col min="6" max="6" width="22.88671875" style="158" customWidth="1"/>
    <col min="7" max="16384" width="8.88671875" style="158"/>
  </cols>
  <sheetData>
    <row r="1" spans="1:5" x14ac:dyDescent="0.3">
      <c r="A1" s="251" t="s">
        <v>310</v>
      </c>
      <c r="B1" s="251"/>
      <c r="C1" s="251"/>
      <c r="D1" s="251"/>
    </row>
    <row r="2" spans="1:5" x14ac:dyDescent="0.3">
      <c r="A2" s="251" t="s">
        <v>152</v>
      </c>
      <c r="B2" s="251"/>
      <c r="C2" s="251"/>
      <c r="D2" s="251"/>
    </row>
    <row r="3" spans="1:5" ht="14.4" customHeight="1" x14ac:dyDescent="0.3">
      <c r="A3" s="251" t="s">
        <v>153</v>
      </c>
      <c r="B3" s="251"/>
      <c r="C3" s="251"/>
      <c r="D3" s="251"/>
    </row>
    <row r="4" spans="1:5" ht="14.4" customHeight="1" x14ac:dyDescent="0.3">
      <c r="A4" s="251" t="s">
        <v>154</v>
      </c>
      <c r="B4" s="251"/>
      <c r="C4" s="251"/>
      <c r="D4" s="251"/>
    </row>
    <row r="5" spans="1:5" ht="14.4" customHeight="1" x14ac:dyDescent="0.3">
      <c r="A5" s="251" t="s">
        <v>155</v>
      </c>
      <c r="B5" s="251"/>
      <c r="C5" s="251"/>
      <c r="D5" s="251"/>
    </row>
    <row r="6" spans="1:5" x14ac:dyDescent="0.3">
      <c r="A6" s="252"/>
      <c r="B6" s="252"/>
      <c r="C6" s="252"/>
      <c r="D6" s="252"/>
    </row>
    <row r="7" spans="1:5" ht="66" customHeight="1" x14ac:dyDescent="0.3">
      <c r="A7" s="247" t="s">
        <v>322</v>
      </c>
      <c r="B7" s="247"/>
      <c r="C7" s="247"/>
      <c r="D7" s="247"/>
    </row>
    <row r="8" spans="1:5" ht="15" thickBot="1" x14ac:dyDescent="0.35">
      <c r="A8" s="213"/>
      <c r="B8" s="213"/>
      <c r="C8" s="248"/>
      <c r="D8" s="248"/>
    </row>
    <row r="9" spans="1:5" ht="27" x14ac:dyDescent="0.3">
      <c r="A9" s="249" t="s">
        <v>159</v>
      </c>
      <c r="B9" s="249" t="s">
        <v>158</v>
      </c>
      <c r="C9" s="211" t="s">
        <v>264</v>
      </c>
      <c r="D9" s="211" t="s">
        <v>263</v>
      </c>
    </row>
    <row r="10" spans="1:5" ht="15" thickBot="1" x14ac:dyDescent="0.35">
      <c r="A10" s="250"/>
      <c r="B10" s="250"/>
      <c r="C10" s="210" t="s">
        <v>262</v>
      </c>
      <c r="D10" s="210" t="s">
        <v>262</v>
      </c>
    </row>
    <row r="11" spans="1:5" ht="27.6" thickBot="1" x14ac:dyDescent="0.35">
      <c r="A11" s="209" t="s">
        <v>261</v>
      </c>
      <c r="B11" s="208" t="s">
        <v>260</v>
      </c>
      <c r="C11" s="207">
        <v>0</v>
      </c>
      <c r="D11" s="207">
        <v>100</v>
      </c>
    </row>
    <row r="12" spans="1:5" ht="32.4" customHeight="1" thickBot="1" x14ac:dyDescent="0.35">
      <c r="A12" s="209" t="s">
        <v>311</v>
      </c>
      <c r="B12" s="208" t="str">
        <f>'[2]Приложение 1'!C30</f>
        <v>Невыясненные поступления, зачисляемые в бюджеты сельских поселений</v>
      </c>
      <c r="C12" s="207">
        <v>0</v>
      </c>
      <c r="D12" s="207">
        <v>100</v>
      </c>
      <c r="E12" s="169"/>
    </row>
    <row r="13" spans="1:5" ht="36" customHeight="1" thickBot="1" x14ac:dyDescent="0.35">
      <c r="A13" s="209" t="s">
        <v>312</v>
      </c>
      <c r="B13" s="208" t="str">
        <f>'[2]Приложение 1'!C31</f>
        <v>Прочие неналоговые доходы бюджетов сельских поселений</v>
      </c>
      <c r="C13" s="207">
        <v>0</v>
      </c>
      <c r="D13" s="207">
        <v>100</v>
      </c>
      <c r="E13" s="169"/>
    </row>
    <row r="14" spans="1:5" x14ac:dyDescent="0.3">
      <c r="E14" s="164"/>
    </row>
    <row r="15" spans="1:5" x14ac:dyDescent="0.3">
      <c r="E15" s="164"/>
    </row>
    <row r="16" spans="1:5" x14ac:dyDescent="0.3">
      <c r="E16" s="164"/>
    </row>
    <row r="17" spans="5:5" x14ac:dyDescent="0.3">
      <c r="E17" s="164"/>
    </row>
  </sheetData>
  <mergeCells count="10">
    <mergeCell ref="A7:D7"/>
    <mergeCell ref="C8:D8"/>
    <mergeCell ref="A9:A10"/>
    <mergeCell ref="B9:B10"/>
    <mergeCell ref="A1:D1"/>
    <mergeCell ref="A2:D2"/>
    <mergeCell ref="A3:D3"/>
    <mergeCell ref="A4:D4"/>
    <mergeCell ref="A5:D5"/>
    <mergeCell ref="A6:D6"/>
  </mergeCells>
  <pageMargins left="0.39370078740157483" right="0.19685039370078741" top="0.74803149606299213" bottom="0.74803149606299213" header="0.31496062992125984" footer="0.31496062992125984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opLeftCell="A7" workbookViewId="0">
      <selection activeCell="A25" sqref="A25"/>
    </sheetView>
  </sheetViews>
  <sheetFormatPr defaultRowHeight="14.4" x14ac:dyDescent="0.3"/>
  <cols>
    <col min="1" max="1" width="71.5546875" style="158" customWidth="1"/>
    <col min="2" max="2" width="24.6640625" style="158" customWidth="1"/>
    <col min="3" max="3" width="12.44140625" style="158" customWidth="1"/>
    <col min="4" max="4" width="10.33203125" style="158" customWidth="1"/>
    <col min="5" max="5" width="11.109375" style="158" customWidth="1"/>
    <col min="6" max="6" width="3" style="158" customWidth="1"/>
    <col min="7" max="7" width="13.6640625" style="158" customWidth="1"/>
    <col min="8" max="16384" width="8.88671875" style="158"/>
  </cols>
  <sheetData>
    <row r="1" spans="1:7" x14ac:dyDescent="0.3">
      <c r="A1" s="254" t="s">
        <v>151</v>
      </c>
      <c r="B1" s="254"/>
      <c r="C1" s="254"/>
      <c r="D1" s="254"/>
      <c r="E1" s="254"/>
      <c r="F1" s="157"/>
      <c r="G1" s="157"/>
    </row>
    <row r="2" spans="1:7" x14ac:dyDescent="0.3">
      <c r="A2" s="254" t="s">
        <v>152</v>
      </c>
      <c r="B2" s="254"/>
      <c r="C2" s="254"/>
      <c r="D2" s="254"/>
      <c r="E2" s="254"/>
      <c r="F2" s="157"/>
      <c r="G2" s="157"/>
    </row>
    <row r="3" spans="1:7" x14ac:dyDescent="0.3">
      <c r="A3" s="254" t="s">
        <v>153</v>
      </c>
      <c r="B3" s="254"/>
      <c r="C3" s="254"/>
      <c r="D3" s="254"/>
      <c r="E3" s="254"/>
      <c r="F3" s="157"/>
      <c r="G3" s="157"/>
    </row>
    <row r="4" spans="1:7" x14ac:dyDescent="0.3">
      <c r="A4" s="254" t="s">
        <v>154</v>
      </c>
      <c r="B4" s="254"/>
      <c r="C4" s="254"/>
      <c r="D4" s="254"/>
      <c r="E4" s="254"/>
      <c r="F4" s="157"/>
      <c r="G4" s="157"/>
    </row>
    <row r="5" spans="1:7" x14ac:dyDescent="0.3">
      <c r="A5" s="254" t="s">
        <v>155</v>
      </c>
      <c r="B5" s="254"/>
      <c r="C5" s="254"/>
      <c r="D5" s="254"/>
      <c r="E5" s="254"/>
      <c r="F5" s="157"/>
      <c r="G5" s="157"/>
    </row>
    <row r="6" spans="1:7" ht="10.95" customHeight="1" x14ac:dyDescent="0.3">
      <c r="A6" s="255"/>
      <c r="B6" s="255"/>
      <c r="C6" s="255"/>
      <c r="D6" s="255"/>
      <c r="E6" s="255"/>
      <c r="F6" s="157"/>
      <c r="G6" s="157"/>
    </row>
    <row r="7" spans="1:7" ht="42.6" customHeight="1" x14ac:dyDescent="0.3">
      <c r="A7" s="253" t="s">
        <v>156</v>
      </c>
      <c r="B7" s="253"/>
      <c r="C7" s="253"/>
      <c r="D7" s="253"/>
      <c r="E7" s="253"/>
      <c r="F7" s="157"/>
      <c r="G7" s="157"/>
    </row>
    <row r="8" spans="1:7" ht="14.4" customHeight="1" thickBot="1" x14ac:dyDescent="0.35">
      <c r="A8" s="254" t="s">
        <v>157</v>
      </c>
      <c r="B8" s="254"/>
      <c r="C8" s="254"/>
      <c r="D8" s="254"/>
      <c r="E8" s="254"/>
      <c r="F8" s="157"/>
      <c r="G8" s="157"/>
    </row>
    <row r="9" spans="1:7" ht="27" thickBot="1" x14ac:dyDescent="0.35">
      <c r="A9" s="173" t="s">
        <v>158</v>
      </c>
      <c r="B9" s="174" t="s">
        <v>159</v>
      </c>
      <c r="C9" s="175" t="s">
        <v>83</v>
      </c>
      <c r="D9" s="175" t="s">
        <v>82</v>
      </c>
      <c r="E9" s="175" t="s">
        <v>81</v>
      </c>
      <c r="F9" s="157"/>
      <c r="G9" s="157"/>
    </row>
    <row r="10" spans="1:7" ht="15" thickBot="1" x14ac:dyDescent="0.35">
      <c r="A10" s="176" t="s">
        <v>160</v>
      </c>
      <c r="B10" s="177" t="s">
        <v>161</v>
      </c>
      <c r="C10" s="178">
        <f>C11+C18</f>
        <v>36670.665999999997</v>
      </c>
      <c r="D10" s="178">
        <f>D11+D18</f>
        <v>35535.788999999997</v>
      </c>
      <c r="E10" s="178">
        <f>E11+E18</f>
        <v>37713.896000000001</v>
      </c>
      <c r="F10" s="157"/>
      <c r="G10" s="157"/>
    </row>
    <row r="11" spans="1:7" ht="15" thickBot="1" x14ac:dyDescent="0.35">
      <c r="A11" s="176" t="s">
        <v>162</v>
      </c>
      <c r="B11" s="177" t="s">
        <v>163</v>
      </c>
      <c r="C11" s="178">
        <f>C12+C13+C14+C15+C16+C17</f>
        <v>22155.612000000001</v>
      </c>
      <c r="D11" s="178">
        <f>D12+D13+D14+D15+D16+D17</f>
        <v>23004.05</v>
      </c>
      <c r="E11" s="178">
        <f>E12+E13+E14+E15+E16+E17</f>
        <v>23908.288</v>
      </c>
      <c r="F11" s="157"/>
      <c r="G11" s="179"/>
    </row>
    <row r="12" spans="1:7" ht="15" thickBot="1" x14ac:dyDescent="0.35">
      <c r="A12" s="180" t="s">
        <v>164</v>
      </c>
      <c r="B12" s="181" t="s">
        <v>165</v>
      </c>
      <c r="C12" s="182">
        <v>9774.3359999999993</v>
      </c>
      <c r="D12" s="182">
        <v>10331</v>
      </c>
      <c r="E12" s="182">
        <v>10982</v>
      </c>
      <c r="F12" s="157"/>
      <c r="G12" s="157"/>
    </row>
    <row r="13" spans="1:7" ht="26.4" x14ac:dyDescent="0.3">
      <c r="A13" s="183" t="s">
        <v>166</v>
      </c>
      <c r="B13" s="184" t="s">
        <v>167</v>
      </c>
      <c r="C13" s="185">
        <v>3901.95</v>
      </c>
      <c r="D13" s="185">
        <v>3934.63</v>
      </c>
      <c r="E13" s="185">
        <v>3871.46</v>
      </c>
      <c r="F13" s="157"/>
      <c r="G13" s="186"/>
    </row>
    <row r="14" spans="1:7" x14ac:dyDescent="0.3">
      <c r="A14" s="187" t="s">
        <v>168</v>
      </c>
      <c r="B14" s="187" t="s">
        <v>169</v>
      </c>
      <c r="C14" s="188">
        <v>1170</v>
      </c>
      <c r="D14" s="188">
        <v>1217</v>
      </c>
      <c r="E14" s="188">
        <v>1267</v>
      </c>
      <c r="F14" s="157"/>
      <c r="G14" s="157"/>
    </row>
    <row r="15" spans="1:7" x14ac:dyDescent="0.3">
      <c r="A15" s="187" t="s">
        <v>170</v>
      </c>
      <c r="B15" s="187" t="s">
        <v>171</v>
      </c>
      <c r="C15" s="188">
        <v>3273</v>
      </c>
      <c r="D15" s="188">
        <v>3404</v>
      </c>
      <c r="E15" s="188">
        <v>3540</v>
      </c>
      <c r="F15" s="157"/>
      <c r="G15" s="157"/>
    </row>
    <row r="16" spans="1:7" ht="15" thickBot="1" x14ac:dyDescent="0.35">
      <c r="A16" s="180" t="s">
        <v>172</v>
      </c>
      <c r="B16" s="181" t="s">
        <v>173</v>
      </c>
      <c r="C16" s="182">
        <v>3212</v>
      </c>
      <c r="D16" s="182">
        <v>3340</v>
      </c>
      <c r="E16" s="182">
        <v>3474</v>
      </c>
      <c r="F16" s="157"/>
      <c r="G16" s="157"/>
    </row>
    <row r="17" spans="1:7" ht="27" thickBot="1" x14ac:dyDescent="0.35">
      <c r="A17" s="189" t="s">
        <v>174</v>
      </c>
      <c r="B17" s="181" t="s">
        <v>175</v>
      </c>
      <c r="C17" s="182">
        <v>824.32600000000002</v>
      </c>
      <c r="D17" s="182">
        <v>777.42</v>
      </c>
      <c r="E17" s="182">
        <v>773.82799999999997</v>
      </c>
      <c r="F17" s="157"/>
      <c r="G17" s="157"/>
    </row>
    <row r="18" spans="1:7" ht="15" thickBot="1" x14ac:dyDescent="0.35">
      <c r="A18" s="176" t="s">
        <v>176</v>
      </c>
      <c r="B18" s="177" t="s">
        <v>177</v>
      </c>
      <c r="C18" s="178">
        <f>C19+C20+C21+C22</f>
        <v>14515.054</v>
      </c>
      <c r="D18" s="178">
        <f t="shared" ref="D18:E18" si="0">D19+D20+D21+D22</f>
        <v>12531.739</v>
      </c>
      <c r="E18" s="178">
        <f t="shared" si="0"/>
        <v>13805.608</v>
      </c>
      <c r="F18" s="157"/>
      <c r="G18" s="157"/>
    </row>
    <row r="19" spans="1:7" ht="26.4" customHeight="1" thickBot="1" x14ac:dyDescent="0.35">
      <c r="A19" s="180" t="s">
        <v>178</v>
      </c>
      <c r="B19" s="181" t="s">
        <v>179</v>
      </c>
      <c r="C19" s="182">
        <v>9804.5969999999998</v>
      </c>
      <c r="D19" s="182">
        <v>9708.2420000000002</v>
      </c>
      <c r="E19" s="182">
        <v>9569.0509999999995</v>
      </c>
      <c r="F19" s="157"/>
      <c r="G19" s="157"/>
    </row>
    <row r="20" spans="1:7" ht="31.8" customHeight="1" thickBot="1" x14ac:dyDescent="0.35">
      <c r="A20" s="180" t="s">
        <v>180</v>
      </c>
      <c r="B20" s="181" t="s">
        <v>181</v>
      </c>
      <c r="C20" s="182">
        <v>1999.97</v>
      </c>
      <c r="D20" s="182">
        <v>0</v>
      </c>
      <c r="E20" s="182">
        <v>1999.91</v>
      </c>
      <c r="F20" s="157"/>
      <c r="G20" s="157"/>
    </row>
    <row r="21" spans="1:7" ht="27" thickBot="1" x14ac:dyDescent="0.35">
      <c r="A21" s="183" t="s">
        <v>182</v>
      </c>
      <c r="B21" s="184" t="s">
        <v>183</v>
      </c>
      <c r="C21" s="185">
        <f>'[2]Прил 4 Ведом стр-ра расходов'!F69</f>
        <v>473.84</v>
      </c>
      <c r="D21" s="185">
        <v>0</v>
      </c>
      <c r="E21" s="185">
        <v>0</v>
      </c>
      <c r="F21" s="157"/>
      <c r="G21" s="157"/>
    </row>
    <row r="22" spans="1:7" ht="19.8" customHeight="1" thickBot="1" x14ac:dyDescent="0.35">
      <c r="A22" s="190" t="s">
        <v>184</v>
      </c>
      <c r="B22" s="191" t="s">
        <v>185</v>
      </c>
      <c r="C22" s="192">
        <v>2236.6469999999999</v>
      </c>
      <c r="D22" s="193">
        <v>2823.4969999999998</v>
      </c>
      <c r="E22" s="193">
        <v>2236.6469999999999</v>
      </c>
      <c r="F22" s="157"/>
      <c r="G22" s="157"/>
    </row>
    <row r="23" spans="1:7" x14ac:dyDescent="0.3">
      <c r="D23" s="194"/>
      <c r="E23" s="195"/>
    </row>
  </sheetData>
  <mergeCells count="8">
    <mergeCell ref="A7:E7"/>
    <mergeCell ref="A8:E8"/>
    <mergeCell ref="A1:E1"/>
    <mergeCell ref="A2:E2"/>
    <mergeCell ref="A3:E3"/>
    <mergeCell ref="A4:E4"/>
    <mergeCell ref="A5:E5"/>
    <mergeCell ref="A6:E6"/>
  </mergeCells>
  <pageMargins left="0.70866141732283472" right="0.19685039370078741" top="0.19685039370078741" bottom="0.19685039370078741" header="0.31496062992125984" footer="0.31496062992125984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/>
  <dimension ref="A1:H110"/>
  <sheetViews>
    <sheetView showZeros="0" view="pageBreakPreview" topLeftCell="A83" zoomScaleNormal="100" zoomScaleSheetLayoutView="100" workbookViewId="0">
      <selection activeCell="B93" sqref="B93"/>
    </sheetView>
  </sheetViews>
  <sheetFormatPr defaultRowHeight="13.2" x14ac:dyDescent="0.25"/>
  <cols>
    <col min="1" max="1" width="5.6640625" style="107" customWidth="1"/>
    <col min="2" max="2" width="42.88671875" style="107" customWidth="1"/>
    <col min="3" max="3" width="6.33203125" style="108" customWidth="1"/>
    <col min="4" max="4" width="12.6640625" style="108" customWidth="1"/>
    <col min="5" max="5" width="7.6640625" style="108" customWidth="1"/>
    <col min="6" max="6" width="12.44140625" style="107" customWidth="1"/>
    <col min="7" max="7" width="12" style="107" customWidth="1"/>
    <col min="8" max="8" width="13.5546875" customWidth="1"/>
    <col min="9" max="9" width="9.109375" customWidth="1"/>
  </cols>
  <sheetData>
    <row r="1" spans="1:7" x14ac:dyDescent="0.25">
      <c r="A1" s="256" t="s">
        <v>0</v>
      </c>
      <c r="B1" s="256"/>
      <c r="C1" s="256"/>
      <c r="D1" s="256"/>
      <c r="E1" s="256"/>
      <c r="F1" s="256"/>
      <c r="G1" s="256"/>
    </row>
    <row r="2" spans="1:7" x14ac:dyDescent="0.25">
      <c r="A2" s="256" t="s">
        <v>58</v>
      </c>
      <c r="B2" s="256"/>
      <c r="C2" s="256"/>
      <c r="D2" s="256"/>
      <c r="E2" s="256"/>
      <c r="F2" s="256"/>
      <c r="G2" s="256"/>
    </row>
    <row r="3" spans="1:7" x14ac:dyDescent="0.25">
      <c r="A3" s="256" t="s">
        <v>75</v>
      </c>
      <c r="B3" s="256"/>
      <c r="C3" s="256"/>
      <c r="D3" s="256"/>
      <c r="E3" s="256"/>
      <c r="F3" s="256"/>
      <c r="G3" s="256"/>
    </row>
    <row r="4" spans="1:7" x14ac:dyDescent="0.25">
      <c r="A4" s="256" t="s">
        <v>66</v>
      </c>
      <c r="B4" s="256"/>
      <c r="C4" s="256"/>
      <c r="D4" s="256"/>
      <c r="E4" s="256"/>
      <c r="F4" s="256"/>
      <c r="G4" s="256"/>
    </row>
    <row r="5" spans="1:7" x14ac:dyDescent="0.25">
      <c r="A5" s="256" t="s">
        <v>60</v>
      </c>
      <c r="B5" s="256"/>
      <c r="C5" s="256"/>
      <c r="D5" s="256"/>
      <c r="E5" s="256"/>
      <c r="F5" s="256"/>
      <c r="G5" s="256"/>
    </row>
    <row r="6" spans="1:7" x14ac:dyDescent="0.25">
      <c r="A6" s="61"/>
      <c r="B6" s="61"/>
      <c r="C6" s="61"/>
      <c r="D6" s="61"/>
      <c r="E6" s="61"/>
      <c r="F6" s="61"/>
      <c r="G6" s="61"/>
    </row>
    <row r="7" spans="1:7" ht="34.5" hidden="1" customHeight="1" x14ac:dyDescent="0.25">
      <c r="A7" s="81">
        <v>0</v>
      </c>
      <c r="B7" s="82" t="s">
        <v>1</v>
      </c>
      <c r="C7" s="83">
        <v>0</v>
      </c>
      <c r="D7" s="84">
        <v>0</v>
      </c>
      <c r="E7" s="84">
        <v>0</v>
      </c>
      <c r="F7" s="85">
        <v>0</v>
      </c>
      <c r="G7" s="85">
        <v>0</v>
      </c>
    </row>
    <row r="8" spans="1:7" ht="30.75" customHeight="1" x14ac:dyDescent="0.25">
      <c r="A8" s="257" t="s">
        <v>67</v>
      </c>
      <c r="B8" s="257"/>
      <c r="C8" s="257"/>
      <c r="D8" s="257"/>
      <c r="E8" s="257"/>
      <c r="F8" s="257"/>
      <c r="G8" s="257"/>
    </row>
    <row r="9" spans="1:7" x14ac:dyDescent="0.25">
      <c r="A9" s="86"/>
      <c r="B9" s="87"/>
      <c r="C9" s="88"/>
      <c r="D9" s="88"/>
      <c r="E9" s="88"/>
      <c r="F9" s="88"/>
      <c r="G9" s="61"/>
    </row>
    <row r="10" spans="1:7" ht="12.75" customHeight="1" x14ac:dyDescent="0.25">
      <c r="A10" s="265" t="s">
        <v>2</v>
      </c>
      <c r="B10" s="266" t="s">
        <v>49</v>
      </c>
      <c r="C10" s="267" t="s">
        <v>3</v>
      </c>
      <c r="D10" s="267" t="s">
        <v>4</v>
      </c>
      <c r="E10" s="267" t="s">
        <v>5</v>
      </c>
      <c r="F10" s="258" t="s">
        <v>55</v>
      </c>
      <c r="G10" s="259"/>
    </row>
    <row r="11" spans="1:7" x14ac:dyDescent="0.25">
      <c r="A11" s="265"/>
      <c r="B11" s="266"/>
      <c r="C11" s="267"/>
      <c r="D11" s="267"/>
      <c r="E11" s="262"/>
      <c r="F11" s="260"/>
      <c r="G11" s="261"/>
    </row>
    <row r="12" spans="1:7" ht="79.2" x14ac:dyDescent="0.25">
      <c r="A12" s="265"/>
      <c r="B12" s="266"/>
      <c r="C12" s="267"/>
      <c r="D12" s="267"/>
      <c r="E12" s="267"/>
      <c r="F12" s="89" t="s">
        <v>6</v>
      </c>
      <c r="G12" s="89" t="s">
        <v>7</v>
      </c>
    </row>
    <row r="13" spans="1:7" hidden="1" x14ac:dyDescent="0.25">
      <c r="A13" s="90"/>
      <c r="B13" s="91"/>
      <c r="C13" s="92" t="s">
        <v>8</v>
      </c>
      <c r="D13" s="93" t="s">
        <v>8</v>
      </c>
      <c r="E13" s="93"/>
      <c r="F13" s="89"/>
      <c r="G13" s="89"/>
    </row>
    <row r="14" spans="1:7" ht="43.5" customHeight="1" x14ac:dyDescent="0.25">
      <c r="A14" s="94">
        <v>328</v>
      </c>
      <c r="B14" s="95" t="s">
        <v>68</v>
      </c>
      <c r="C14" s="96">
        <v>0</v>
      </c>
      <c r="D14" s="97">
        <v>0</v>
      </c>
      <c r="E14" s="98">
        <v>0</v>
      </c>
      <c r="F14" s="99">
        <f>F15+F19+F33+F37+F42+F50+F56+F60+F64+F68+F77+F81+F89+F93</f>
        <v>36670.665999999997</v>
      </c>
      <c r="G14" s="99">
        <f>G50+G68</f>
        <v>2473.81</v>
      </c>
    </row>
    <row r="15" spans="1:7" ht="43.5" customHeight="1" x14ac:dyDescent="0.25">
      <c r="A15" s="110"/>
      <c r="B15" s="95" t="s">
        <v>41</v>
      </c>
      <c r="C15" s="96">
        <v>102</v>
      </c>
      <c r="D15" s="97"/>
      <c r="E15" s="111"/>
      <c r="F15" s="99">
        <f>F16</f>
        <v>1027.624</v>
      </c>
      <c r="G15" s="99"/>
    </row>
    <row r="16" spans="1:7" ht="67.5" customHeight="1" x14ac:dyDescent="0.25">
      <c r="A16" s="110"/>
      <c r="B16" s="77" t="s">
        <v>69</v>
      </c>
      <c r="C16" s="100">
        <v>102</v>
      </c>
      <c r="D16" s="101">
        <v>2900000000</v>
      </c>
      <c r="E16" s="111"/>
      <c r="F16" s="99">
        <f>F17</f>
        <v>1027.624</v>
      </c>
      <c r="G16" s="99"/>
    </row>
    <row r="17" spans="1:7" ht="67.5" customHeight="1" x14ac:dyDescent="0.25">
      <c r="A17" s="110"/>
      <c r="B17" s="77" t="s">
        <v>22</v>
      </c>
      <c r="C17" s="100">
        <v>102</v>
      </c>
      <c r="D17" s="101">
        <v>2900000000</v>
      </c>
      <c r="E17" s="102">
        <v>100</v>
      </c>
      <c r="F17" s="99">
        <f>F18</f>
        <v>1027.624</v>
      </c>
      <c r="G17" s="99"/>
    </row>
    <row r="18" spans="1:7" ht="26.25" customHeight="1" x14ac:dyDescent="0.25">
      <c r="A18" s="110"/>
      <c r="B18" s="77" t="s">
        <v>23</v>
      </c>
      <c r="C18" s="100">
        <v>102</v>
      </c>
      <c r="D18" s="101">
        <v>2900000000</v>
      </c>
      <c r="E18" s="102">
        <v>120</v>
      </c>
      <c r="F18" s="99">
        <v>1027.624</v>
      </c>
      <c r="G18" s="99"/>
    </row>
    <row r="19" spans="1:7" ht="66" x14ac:dyDescent="0.25">
      <c r="A19" s="81">
        <v>0</v>
      </c>
      <c r="B19" s="95" t="s">
        <v>21</v>
      </c>
      <c r="C19" s="96">
        <v>104</v>
      </c>
      <c r="D19" s="97">
        <v>0</v>
      </c>
      <c r="E19" s="98">
        <v>0</v>
      </c>
      <c r="F19" s="99">
        <f>F20</f>
        <v>4906.7749999999996</v>
      </c>
      <c r="G19" s="99">
        <v>0</v>
      </c>
    </row>
    <row r="20" spans="1:7" ht="64.5" customHeight="1" x14ac:dyDescent="0.25">
      <c r="A20" s="81">
        <v>0</v>
      </c>
      <c r="B20" s="77" t="s">
        <v>69</v>
      </c>
      <c r="C20" s="100">
        <v>104</v>
      </c>
      <c r="D20" s="101">
        <v>2900000000</v>
      </c>
      <c r="E20" s="102">
        <v>0</v>
      </c>
      <c r="F20" s="103">
        <f>F21+F23+F29+F31</f>
        <v>4906.7749999999996</v>
      </c>
      <c r="G20" s="103">
        <v>0</v>
      </c>
    </row>
    <row r="21" spans="1:7" ht="66" x14ac:dyDescent="0.25">
      <c r="A21" s="81">
        <v>0</v>
      </c>
      <c r="B21" s="77" t="s">
        <v>22</v>
      </c>
      <c r="C21" s="100">
        <v>104</v>
      </c>
      <c r="D21" s="101">
        <v>2900000000</v>
      </c>
      <c r="E21" s="102">
        <v>100</v>
      </c>
      <c r="F21" s="103">
        <f>F22</f>
        <v>3809.1189999999997</v>
      </c>
      <c r="G21" s="103">
        <v>0</v>
      </c>
    </row>
    <row r="22" spans="1:7" ht="26.4" x14ac:dyDescent="0.25">
      <c r="A22" s="81">
        <v>0</v>
      </c>
      <c r="B22" s="77" t="s">
        <v>23</v>
      </c>
      <c r="C22" s="100">
        <v>104</v>
      </c>
      <c r="D22" s="101">
        <v>2900000000</v>
      </c>
      <c r="E22" s="102">
        <v>120</v>
      </c>
      <c r="F22" s="103">
        <f>2925.591+883.528</f>
        <v>3809.1189999999997</v>
      </c>
      <c r="G22" s="103">
        <v>0</v>
      </c>
    </row>
    <row r="23" spans="1:7" ht="31.5" customHeight="1" x14ac:dyDescent="0.25">
      <c r="A23" s="81">
        <v>0</v>
      </c>
      <c r="B23" s="77" t="s">
        <v>24</v>
      </c>
      <c r="C23" s="100">
        <v>104</v>
      </c>
      <c r="D23" s="101">
        <v>2900000000</v>
      </c>
      <c r="E23" s="102">
        <v>200</v>
      </c>
      <c r="F23" s="103">
        <f>F24</f>
        <v>611.05599999999993</v>
      </c>
      <c r="G23" s="103">
        <v>0</v>
      </c>
    </row>
    <row r="24" spans="1:7" ht="39" customHeight="1" x14ac:dyDescent="0.25">
      <c r="A24" s="81">
        <v>0</v>
      </c>
      <c r="B24" s="77" t="s">
        <v>25</v>
      </c>
      <c r="C24" s="100">
        <v>104</v>
      </c>
      <c r="D24" s="101">
        <v>2900000000</v>
      </c>
      <c r="E24" s="102">
        <v>240</v>
      </c>
      <c r="F24" s="103">
        <f>200.614+134.355+107.621+116.998+51.468</f>
        <v>611.05599999999993</v>
      </c>
      <c r="G24" s="103">
        <v>0</v>
      </c>
    </row>
    <row r="25" spans="1:7" hidden="1" x14ac:dyDescent="0.25">
      <c r="A25" s="81">
        <v>0</v>
      </c>
      <c r="B25" s="77" t="s">
        <v>26</v>
      </c>
      <c r="C25" s="100">
        <v>104</v>
      </c>
      <c r="D25" s="101">
        <v>2900000000</v>
      </c>
      <c r="E25" s="102">
        <v>800</v>
      </c>
      <c r="F25" s="103">
        <v>0</v>
      </c>
      <c r="G25" s="103">
        <v>0</v>
      </c>
    </row>
    <row r="26" spans="1:7" hidden="1" x14ac:dyDescent="0.25">
      <c r="A26" s="81">
        <v>0</v>
      </c>
      <c r="B26" s="77" t="s">
        <v>27</v>
      </c>
      <c r="C26" s="100">
        <v>104</v>
      </c>
      <c r="D26" s="101">
        <v>2900000000</v>
      </c>
      <c r="E26" s="102">
        <v>850</v>
      </c>
      <c r="F26" s="103">
        <v>0</v>
      </c>
      <c r="G26" s="103">
        <v>0</v>
      </c>
    </row>
    <row r="27" spans="1:7" hidden="1" x14ac:dyDescent="0.25">
      <c r="A27" s="81"/>
      <c r="B27" s="77" t="s">
        <v>26</v>
      </c>
      <c r="C27" s="100">
        <v>104</v>
      </c>
      <c r="D27" s="101">
        <v>2900000000</v>
      </c>
      <c r="E27" s="102">
        <v>800</v>
      </c>
      <c r="F27" s="103">
        <f>F28</f>
        <v>0</v>
      </c>
      <c r="G27" s="103"/>
    </row>
    <row r="28" spans="1:7" hidden="1" x14ac:dyDescent="0.25">
      <c r="A28" s="81"/>
      <c r="B28" s="77" t="s">
        <v>27</v>
      </c>
      <c r="C28" s="100">
        <v>104</v>
      </c>
      <c r="D28" s="101">
        <v>2900000000</v>
      </c>
      <c r="E28" s="102">
        <v>850</v>
      </c>
      <c r="F28" s="103">
        <v>0</v>
      </c>
      <c r="G28" s="103"/>
    </row>
    <row r="29" spans="1:7" x14ac:dyDescent="0.25">
      <c r="A29" s="81"/>
      <c r="B29" s="77" t="s">
        <v>30</v>
      </c>
      <c r="C29" s="100">
        <v>104</v>
      </c>
      <c r="D29" s="101">
        <v>2900000000</v>
      </c>
      <c r="E29" s="102">
        <v>500</v>
      </c>
      <c r="F29" s="103">
        <f>F30</f>
        <v>475.32800000000003</v>
      </c>
      <c r="G29" s="103"/>
    </row>
    <row r="30" spans="1:7" x14ac:dyDescent="0.25">
      <c r="A30" s="81"/>
      <c r="B30" s="77" t="s">
        <v>31</v>
      </c>
      <c r="C30" s="100">
        <v>104</v>
      </c>
      <c r="D30" s="101">
        <v>2900000000</v>
      </c>
      <c r="E30" s="102">
        <v>540</v>
      </c>
      <c r="F30" s="103">
        <f>124.144+125.795+225.389</f>
        <v>475.32800000000003</v>
      </c>
      <c r="G30" s="103"/>
    </row>
    <row r="31" spans="1:7" x14ac:dyDescent="0.25">
      <c r="A31" s="81"/>
      <c r="B31" s="77" t="s">
        <v>26</v>
      </c>
      <c r="C31" s="100">
        <v>104</v>
      </c>
      <c r="D31" s="101">
        <v>2900000000</v>
      </c>
      <c r="E31" s="102">
        <v>800</v>
      </c>
      <c r="F31" s="103">
        <v>11.272</v>
      </c>
      <c r="G31" s="103"/>
    </row>
    <row r="32" spans="1:7" x14ac:dyDescent="0.25">
      <c r="A32" s="81"/>
      <c r="B32" s="77" t="s">
        <v>27</v>
      </c>
      <c r="C32" s="100">
        <v>104</v>
      </c>
      <c r="D32" s="101">
        <v>2900000000</v>
      </c>
      <c r="E32" s="102">
        <v>850</v>
      </c>
      <c r="F32" s="103">
        <v>11.272</v>
      </c>
      <c r="G32" s="103"/>
    </row>
    <row r="33" spans="1:8" ht="39.6" x14ac:dyDescent="0.25">
      <c r="A33" s="81">
        <v>0</v>
      </c>
      <c r="B33" s="95" t="s">
        <v>28</v>
      </c>
      <c r="C33" s="96">
        <v>106</v>
      </c>
      <c r="D33" s="97">
        <v>0</v>
      </c>
      <c r="E33" s="98">
        <v>0</v>
      </c>
      <c r="F33" s="99">
        <f>F34</f>
        <v>1104.3900000000001</v>
      </c>
      <c r="G33" s="99">
        <v>0</v>
      </c>
    </row>
    <row r="34" spans="1:8" ht="78.599999999999994" customHeight="1" x14ac:dyDescent="0.25">
      <c r="A34" s="81">
        <v>0</v>
      </c>
      <c r="B34" s="77" t="s">
        <v>69</v>
      </c>
      <c r="C34" s="100">
        <v>106</v>
      </c>
      <c r="D34" s="101">
        <v>2900000000</v>
      </c>
      <c r="E34" s="102">
        <v>0</v>
      </c>
      <c r="F34" s="103">
        <f>F35</f>
        <v>1104.3900000000001</v>
      </c>
      <c r="G34" s="103">
        <v>0</v>
      </c>
    </row>
    <row r="35" spans="1:8" x14ac:dyDescent="0.25">
      <c r="A35" s="81">
        <v>0</v>
      </c>
      <c r="B35" s="77" t="s">
        <v>30</v>
      </c>
      <c r="C35" s="100">
        <v>106</v>
      </c>
      <c r="D35" s="101">
        <v>2900000000</v>
      </c>
      <c r="E35" s="102">
        <v>500</v>
      </c>
      <c r="F35" s="103">
        <f>F36</f>
        <v>1104.3900000000001</v>
      </c>
      <c r="G35" s="103">
        <v>0</v>
      </c>
    </row>
    <row r="36" spans="1:8" x14ac:dyDescent="0.25">
      <c r="A36" s="81">
        <v>0</v>
      </c>
      <c r="B36" s="77" t="s">
        <v>31</v>
      </c>
      <c r="C36" s="100">
        <v>106</v>
      </c>
      <c r="D36" s="101">
        <v>2900000000</v>
      </c>
      <c r="E36" s="102">
        <v>540</v>
      </c>
      <c r="F36" s="103">
        <v>1104.3900000000001</v>
      </c>
      <c r="G36" s="103">
        <v>0</v>
      </c>
    </row>
    <row r="37" spans="1:8" s="15" customFormat="1" x14ac:dyDescent="0.25">
      <c r="A37" s="110"/>
      <c r="B37" s="95" t="s">
        <v>42</v>
      </c>
      <c r="C37" s="96">
        <v>111</v>
      </c>
      <c r="D37" s="97">
        <v>0</v>
      </c>
      <c r="E37" s="111">
        <v>0</v>
      </c>
      <c r="F37" s="99">
        <f>F38</f>
        <v>50</v>
      </c>
      <c r="G37" s="99">
        <v>0</v>
      </c>
    </row>
    <row r="38" spans="1:8" ht="26.4" x14ac:dyDescent="0.25">
      <c r="A38" s="81"/>
      <c r="B38" s="77" t="s">
        <v>32</v>
      </c>
      <c r="C38" s="100">
        <v>111</v>
      </c>
      <c r="D38" s="101" t="s">
        <v>15</v>
      </c>
      <c r="E38" s="102">
        <v>0</v>
      </c>
      <c r="F38" s="103">
        <f>F39</f>
        <v>50</v>
      </c>
      <c r="G38" s="103">
        <v>0</v>
      </c>
    </row>
    <row r="39" spans="1:8" ht="79.2" x14ac:dyDescent="0.25">
      <c r="A39" s="81"/>
      <c r="B39" s="77" t="s">
        <v>54</v>
      </c>
      <c r="C39" s="100">
        <v>111</v>
      </c>
      <c r="D39" s="101">
        <v>9010000000</v>
      </c>
      <c r="E39" s="102">
        <v>0</v>
      </c>
      <c r="F39" s="103">
        <f>F40</f>
        <v>50</v>
      </c>
      <c r="G39" s="103">
        <v>0</v>
      </c>
    </row>
    <row r="40" spans="1:8" x14ac:dyDescent="0.25">
      <c r="A40" s="110"/>
      <c r="B40" s="77" t="s">
        <v>26</v>
      </c>
      <c r="C40" s="100">
        <v>111</v>
      </c>
      <c r="D40" s="101">
        <v>9010000000</v>
      </c>
      <c r="E40" s="102">
        <v>800</v>
      </c>
      <c r="F40" s="103">
        <f>F41</f>
        <v>50</v>
      </c>
      <c r="G40" s="103">
        <v>0</v>
      </c>
      <c r="H40" s="13"/>
    </row>
    <row r="41" spans="1:8" x14ac:dyDescent="0.25">
      <c r="A41" s="110"/>
      <c r="B41" s="77" t="s">
        <v>43</v>
      </c>
      <c r="C41" s="100">
        <v>111</v>
      </c>
      <c r="D41" s="101">
        <v>9010000000</v>
      </c>
      <c r="E41" s="102">
        <v>870</v>
      </c>
      <c r="F41" s="103">
        <v>50</v>
      </c>
      <c r="G41" s="103">
        <v>0</v>
      </c>
      <c r="H41" s="13"/>
    </row>
    <row r="42" spans="1:8" x14ac:dyDescent="0.25">
      <c r="A42" s="81">
        <v>0</v>
      </c>
      <c r="B42" s="95" t="s">
        <v>33</v>
      </c>
      <c r="C42" s="96">
        <v>113</v>
      </c>
      <c r="D42" s="97">
        <v>0</v>
      </c>
      <c r="E42" s="98">
        <v>0</v>
      </c>
      <c r="F42" s="99">
        <f>F43</f>
        <v>1561.8109999999999</v>
      </c>
      <c r="G42" s="99"/>
    </row>
    <row r="43" spans="1:8" ht="66" x14ac:dyDescent="0.25">
      <c r="A43" s="81">
        <v>0</v>
      </c>
      <c r="B43" s="77" t="s">
        <v>69</v>
      </c>
      <c r="C43" s="100">
        <v>113</v>
      </c>
      <c r="D43" s="101">
        <v>2900000000</v>
      </c>
      <c r="E43" s="102">
        <v>0</v>
      </c>
      <c r="F43" s="103">
        <f>F44+F46+F48</f>
        <v>1561.8109999999999</v>
      </c>
      <c r="G43" s="103">
        <v>0</v>
      </c>
    </row>
    <row r="44" spans="1:8" ht="26.4" x14ac:dyDescent="0.25">
      <c r="A44" s="81"/>
      <c r="B44" s="77" t="s">
        <v>24</v>
      </c>
      <c r="C44" s="100">
        <v>113</v>
      </c>
      <c r="D44" s="101">
        <v>2900000000</v>
      </c>
      <c r="E44" s="102">
        <v>200</v>
      </c>
      <c r="F44" s="103">
        <f>F45</f>
        <v>174.5</v>
      </c>
      <c r="G44" s="103"/>
    </row>
    <row r="45" spans="1:8" ht="39.6" x14ac:dyDescent="0.25">
      <c r="A45" s="81"/>
      <c r="B45" s="77" t="s">
        <v>25</v>
      </c>
      <c r="C45" s="100">
        <v>113</v>
      </c>
      <c r="D45" s="101">
        <v>2900000000</v>
      </c>
      <c r="E45" s="102">
        <v>240</v>
      </c>
      <c r="F45" s="103">
        <v>174.5</v>
      </c>
      <c r="G45" s="103"/>
    </row>
    <row r="46" spans="1:8" x14ac:dyDescent="0.25">
      <c r="A46" s="81">
        <v>0</v>
      </c>
      <c r="B46" s="77" t="s">
        <v>30</v>
      </c>
      <c r="C46" s="100">
        <v>113</v>
      </c>
      <c r="D46" s="101">
        <v>2900000000</v>
      </c>
      <c r="E46" s="102">
        <v>500</v>
      </c>
      <c r="F46" s="103">
        <f>F47</f>
        <v>887.31099999999992</v>
      </c>
      <c r="G46" s="103">
        <v>0</v>
      </c>
    </row>
    <row r="47" spans="1:8" x14ac:dyDescent="0.25">
      <c r="A47" s="81">
        <v>0</v>
      </c>
      <c r="B47" s="77" t="s">
        <v>31</v>
      </c>
      <c r="C47" s="100">
        <v>113</v>
      </c>
      <c r="D47" s="101">
        <v>2900000000</v>
      </c>
      <c r="E47" s="102">
        <v>540</v>
      </c>
      <c r="F47" s="103">
        <f>228.337+231.721+427.253</f>
        <v>887.31099999999992</v>
      </c>
      <c r="G47" s="103">
        <v>0</v>
      </c>
    </row>
    <row r="48" spans="1:8" x14ac:dyDescent="0.25">
      <c r="A48" s="81"/>
      <c r="B48" s="77" t="s">
        <v>26</v>
      </c>
      <c r="C48" s="100">
        <v>113</v>
      </c>
      <c r="D48" s="101">
        <v>2900000000</v>
      </c>
      <c r="E48" s="102">
        <v>800</v>
      </c>
      <c r="F48" s="103">
        <f>F49</f>
        <v>500</v>
      </c>
      <c r="G48" s="103"/>
    </row>
    <row r="49" spans="1:7" x14ac:dyDescent="0.25">
      <c r="A49" s="81"/>
      <c r="B49" s="77" t="s">
        <v>27</v>
      </c>
      <c r="C49" s="100">
        <v>113</v>
      </c>
      <c r="D49" s="101">
        <v>2900000000</v>
      </c>
      <c r="E49" s="102">
        <v>850</v>
      </c>
      <c r="F49" s="103">
        <v>500</v>
      </c>
      <c r="G49" s="103"/>
    </row>
    <row r="50" spans="1:7" x14ac:dyDescent="0.25">
      <c r="A50" s="81"/>
      <c r="B50" s="95" t="s">
        <v>62</v>
      </c>
      <c r="C50" s="96">
        <v>203</v>
      </c>
      <c r="D50" s="101">
        <v>2900000000</v>
      </c>
      <c r="E50" s="102"/>
      <c r="F50" s="99">
        <f>F51</f>
        <v>473.84</v>
      </c>
      <c r="G50" s="99">
        <f>F50</f>
        <v>473.84</v>
      </c>
    </row>
    <row r="51" spans="1:7" ht="66" x14ac:dyDescent="0.25">
      <c r="A51" s="81"/>
      <c r="B51" s="77" t="s">
        <v>69</v>
      </c>
      <c r="C51" s="100">
        <v>203</v>
      </c>
      <c r="D51" s="101">
        <v>2900000000</v>
      </c>
      <c r="E51" s="102"/>
      <c r="F51" s="103">
        <f>F52+F54</f>
        <v>473.84</v>
      </c>
      <c r="G51" s="103">
        <f>F51</f>
        <v>473.84</v>
      </c>
    </row>
    <row r="52" spans="1:7" ht="66" x14ac:dyDescent="0.25">
      <c r="A52" s="81"/>
      <c r="B52" s="77" t="s">
        <v>22</v>
      </c>
      <c r="C52" s="100">
        <v>203</v>
      </c>
      <c r="D52" s="101">
        <v>2900000000</v>
      </c>
      <c r="E52" s="102">
        <v>100</v>
      </c>
      <c r="F52" s="103">
        <f>F53</f>
        <v>445.03399999999999</v>
      </c>
      <c r="G52" s="103">
        <f>G53</f>
        <v>445.03399999999999</v>
      </c>
    </row>
    <row r="53" spans="1:7" ht="26.4" x14ac:dyDescent="0.25">
      <c r="A53" s="81"/>
      <c r="B53" s="77" t="s">
        <v>23</v>
      </c>
      <c r="C53" s="100">
        <v>203</v>
      </c>
      <c r="D53" s="101">
        <v>2900000000</v>
      </c>
      <c r="E53" s="102">
        <v>120</v>
      </c>
      <c r="F53" s="103">
        <f>341.808+103.226</f>
        <v>445.03399999999999</v>
      </c>
      <c r="G53" s="103">
        <f>F53</f>
        <v>445.03399999999999</v>
      </c>
    </row>
    <row r="54" spans="1:7" ht="26.4" x14ac:dyDescent="0.25">
      <c r="A54" s="81"/>
      <c r="B54" s="77" t="s">
        <v>24</v>
      </c>
      <c r="C54" s="100">
        <v>203</v>
      </c>
      <c r="D54" s="101">
        <v>2900000000</v>
      </c>
      <c r="E54" s="102">
        <v>200</v>
      </c>
      <c r="F54" s="103">
        <f>F55</f>
        <v>28.805999999999997</v>
      </c>
      <c r="G54" s="103">
        <f>G55</f>
        <v>28.805999999999997</v>
      </c>
    </row>
    <row r="55" spans="1:7" ht="39.6" x14ac:dyDescent="0.25">
      <c r="A55" s="81"/>
      <c r="B55" s="77" t="s">
        <v>25</v>
      </c>
      <c r="C55" s="100">
        <v>203</v>
      </c>
      <c r="D55" s="101">
        <v>2900000000</v>
      </c>
      <c r="E55" s="102">
        <v>240</v>
      </c>
      <c r="F55" s="103">
        <f>13.564+1.1+8.824+5.318</f>
        <v>28.805999999999997</v>
      </c>
      <c r="G55" s="103">
        <f>F55</f>
        <v>28.805999999999997</v>
      </c>
    </row>
    <row r="56" spans="1:7" x14ac:dyDescent="0.25">
      <c r="A56" s="81">
        <v>0</v>
      </c>
      <c r="B56" s="95" t="s">
        <v>35</v>
      </c>
      <c r="C56" s="96">
        <v>409</v>
      </c>
      <c r="D56" s="97">
        <v>0</v>
      </c>
      <c r="E56" s="98">
        <v>0</v>
      </c>
      <c r="F56" s="99">
        <f>F57</f>
        <v>3901.95</v>
      </c>
      <c r="G56" s="99">
        <v>0</v>
      </c>
    </row>
    <row r="57" spans="1:7" ht="75.75" customHeight="1" x14ac:dyDescent="0.25">
      <c r="A57" s="81">
        <v>0</v>
      </c>
      <c r="B57" s="77" t="s">
        <v>85</v>
      </c>
      <c r="C57" s="100">
        <v>409</v>
      </c>
      <c r="D57" s="101">
        <v>2100000000</v>
      </c>
      <c r="E57" s="102">
        <v>0</v>
      </c>
      <c r="F57" s="103">
        <f>F58</f>
        <v>3901.95</v>
      </c>
      <c r="G57" s="103">
        <v>0</v>
      </c>
    </row>
    <row r="58" spans="1:7" ht="28.5" customHeight="1" x14ac:dyDescent="0.25">
      <c r="A58" s="81">
        <v>0</v>
      </c>
      <c r="B58" s="77" t="s">
        <v>24</v>
      </c>
      <c r="C58" s="100">
        <v>409</v>
      </c>
      <c r="D58" s="101">
        <v>2100000000</v>
      </c>
      <c r="E58" s="102">
        <v>200</v>
      </c>
      <c r="F58" s="103">
        <f>F59</f>
        <v>3901.95</v>
      </c>
      <c r="G58" s="103">
        <v>0</v>
      </c>
    </row>
    <row r="59" spans="1:7" ht="37.5" customHeight="1" x14ac:dyDescent="0.25">
      <c r="A59" s="81">
        <v>0</v>
      </c>
      <c r="B59" s="77" t="s">
        <v>25</v>
      </c>
      <c r="C59" s="100">
        <v>409</v>
      </c>
      <c r="D59" s="101">
        <v>2100000000</v>
      </c>
      <c r="E59" s="102">
        <v>240</v>
      </c>
      <c r="F59" s="103">
        <v>3901.95</v>
      </c>
      <c r="G59" s="103">
        <v>0</v>
      </c>
    </row>
    <row r="60" spans="1:7" x14ac:dyDescent="0.25">
      <c r="A60" s="81"/>
      <c r="B60" s="118" t="s">
        <v>70</v>
      </c>
      <c r="C60" s="117">
        <v>501</v>
      </c>
      <c r="D60" s="105"/>
      <c r="E60" s="106"/>
      <c r="F60" s="103">
        <f>F61</f>
        <v>65.332999999999998</v>
      </c>
      <c r="G60" s="103"/>
    </row>
    <row r="61" spans="1:7" ht="66" x14ac:dyDescent="0.25">
      <c r="A61" s="81"/>
      <c r="B61" s="77" t="s">
        <v>69</v>
      </c>
      <c r="C61" s="104">
        <v>501</v>
      </c>
      <c r="D61" s="105">
        <v>2900000000</v>
      </c>
      <c r="E61" s="106"/>
      <c r="F61" s="103">
        <f>F62</f>
        <v>65.332999999999998</v>
      </c>
      <c r="G61" s="103"/>
    </row>
    <row r="62" spans="1:7" ht="26.4" x14ac:dyDescent="0.25">
      <c r="A62" s="81"/>
      <c r="B62" s="77" t="s">
        <v>24</v>
      </c>
      <c r="C62" s="104">
        <v>501</v>
      </c>
      <c r="D62" s="105">
        <v>2900000000</v>
      </c>
      <c r="E62" s="106">
        <v>200</v>
      </c>
      <c r="F62" s="103">
        <f>F63</f>
        <v>65.332999999999998</v>
      </c>
      <c r="G62" s="103"/>
    </row>
    <row r="63" spans="1:7" ht="46.2" customHeight="1" x14ac:dyDescent="0.25">
      <c r="A63" s="81"/>
      <c r="B63" s="77" t="s">
        <v>25</v>
      </c>
      <c r="C63" s="104">
        <v>501</v>
      </c>
      <c r="D63" s="105">
        <v>2900000000</v>
      </c>
      <c r="E63" s="106">
        <v>240</v>
      </c>
      <c r="F63" s="103">
        <v>65.332999999999998</v>
      </c>
      <c r="G63" s="103"/>
    </row>
    <row r="64" spans="1:7" x14ac:dyDescent="0.25">
      <c r="A64" s="81"/>
      <c r="B64" s="118" t="s">
        <v>71</v>
      </c>
      <c r="C64" s="117">
        <v>502</v>
      </c>
      <c r="D64" s="105"/>
      <c r="E64" s="106"/>
      <c r="F64" s="103">
        <f>F65</f>
        <v>820</v>
      </c>
      <c r="G64" s="103"/>
    </row>
    <row r="65" spans="1:7" ht="66" x14ac:dyDescent="0.25">
      <c r="A65" s="81"/>
      <c r="B65" s="77" t="s">
        <v>69</v>
      </c>
      <c r="C65" s="104">
        <v>502</v>
      </c>
      <c r="D65" s="105">
        <v>2900000000</v>
      </c>
      <c r="E65" s="106"/>
      <c r="F65" s="103">
        <f>F66</f>
        <v>820</v>
      </c>
      <c r="G65" s="103"/>
    </row>
    <row r="66" spans="1:7" ht="26.4" x14ac:dyDescent="0.25">
      <c r="A66" s="81"/>
      <c r="B66" s="77" t="s">
        <v>24</v>
      </c>
      <c r="C66" s="104">
        <v>502</v>
      </c>
      <c r="D66" s="105">
        <v>2900000000</v>
      </c>
      <c r="E66" s="106">
        <v>200</v>
      </c>
      <c r="F66" s="103">
        <f>F67</f>
        <v>820</v>
      </c>
      <c r="G66" s="103"/>
    </row>
    <row r="67" spans="1:7" ht="39.6" x14ac:dyDescent="0.25">
      <c r="A67" s="81"/>
      <c r="B67" s="77" t="s">
        <v>25</v>
      </c>
      <c r="C67" s="104">
        <v>502</v>
      </c>
      <c r="D67" s="105">
        <v>2900000000</v>
      </c>
      <c r="E67" s="106">
        <v>240</v>
      </c>
      <c r="F67" s="103">
        <f>200+620</f>
        <v>820</v>
      </c>
      <c r="G67" s="103"/>
    </row>
    <row r="68" spans="1:7" s="10" customFormat="1" ht="30.6" customHeight="1" x14ac:dyDescent="0.25">
      <c r="A68" s="81"/>
      <c r="B68" s="95" t="s">
        <v>51</v>
      </c>
      <c r="C68" s="96">
        <v>503</v>
      </c>
      <c r="D68" s="97"/>
      <c r="E68" s="98"/>
      <c r="F68" s="99">
        <f>F74+F69</f>
        <v>12713.812999999998</v>
      </c>
      <c r="G68" s="99">
        <f>G74</f>
        <v>1999.97</v>
      </c>
    </row>
    <row r="69" spans="1:7" s="10" customFormat="1" ht="65.25" customHeight="1" x14ac:dyDescent="0.25">
      <c r="A69" s="81"/>
      <c r="B69" s="77" t="s">
        <v>69</v>
      </c>
      <c r="C69" s="100">
        <v>503</v>
      </c>
      <c r="D69" s="101">
        <v>2900000000</v>
      </c>
      <c r="E69" s="102"/>
      <c r="F69" s="103">
        <f>F70+F72</f>
        <v>9631.2989999999991</v>
      </c>
      <c r="G69" s="103"/>
    </row>
    <row r="70" spans="1:7" s="10" customFormat="1" ht="31.5" customHeight="1" x14ac:dyDescent="0.25">
      <c r="A70" s="81"/>
      <c r="B70" s="77" t="s">
        <v>24</v>
      </c>
      <c r="C70" s="100">
        <v>503</v>
      </c>
      <c r="D70" s="101">
        <v>2900000000</v>
      </c>
      <c r="E70" s="102">
        <v>200</v>
      </c>
      <c r="F70" s="103">
        <f t="shared" ref="F70" si="0">F71</f>
        <v>9263.1311999999998</v>
      </c>
      <c r="G70" s="103"/>
    </row>
    <row r="71" spans="1:7" s="10" customFormat="1" ht="36.75" customHeight="1" x14ac:dyDescent="0.25">
      <c r="A71" s="81"/>
      <c r="B71" s="77" t="s">
        <v>25</v>
      </c>
      <c r="C71" s="100">
        <v>503</v>
      </c>
      <c r="D71" s="101">
        <v>2900000000</v>
      </c>
      <c r="E71" s="102">
        <v>240</v>
      </c>
      <c r="F71" s="103">
        <f>5147.518+3549.0732+566.54</f>
        <v>9263.1311999999998</v>
      </c>
      <c r="G71" s="103"/>
    </row>
    <row r="72" spans="1:7" s="10" customFormat="1" x14ac:dyDescent="0.25">
      <c r="A72" s="81"/>
      <c r="B72" s="77" t="s">
        <v>30</v>
      </c>
      <c r="C72" s="100">
        <v>503</v>
      </c>
      <c r="D72" s="101">
        <v>2900000000</v>
      </c>
      <c r="E72" s="102">
        <v>500</v>
      </c>
      <c r="F72" s="103">
        <f>F73</f>
        <v>368.1678</v>
      </c>
      <c r="G72" s="103"/>
    </row>
    <row r="73" spans="1:7" s="10" customFormat="1" x14ac:dyDescent="0.25">
      <c r="A73" s="81"/>
      <c r="B73" s="77" t="s">
        <v>31</v>
      </c>
      <c r="C73" s="100">
        <v>503</v>
      </c>
      <c r="D73" s="101">
        <v>2900000000</v>
      </c>
      <c r="E73" s="102">
        <v>540</v>
      </c>
      <c r="F73" s="103">
        <v>368.1678</v>
      </c>
      <c r="G73" s="103"/>
    </row>
    <row r="74" spans="1:7" s="10" customFormat="1" ht="52.5" customHeight="1" x14ac:dyDescent="0.25">
      <c r="A74" s="81"/>
      <c r="B74" s="77" t="s">
        <v>72</v>
      </c>
      <c r="C74" s="100">
        <v>503</v>
      </c>
      <c r="D74" s="101">
        <v>3500000000</v>
      </c>
      <c r="E74" s="102"/>
      <c r="F74" s="103">
        <f>F75</f>
        <v>3082.5140000000001</v>
      </c>
      <c r="G74" s="103">
        <f>G75</f>
        <v>1999.97</v>
      </c>
    </row>
    <row r="75" spans="1:7" s="10" customFormat="1" ht="28.5" customHeight="1" x14ac:dyDescent="0.25">
      <c r="A75" s="81"/>
      <c r="B75" s="77" t="s">
        <v>24</v>
      </c>
      <c r="C75" s="100">
        <v>503</v>
      </c>
      <c r="D75" s="101">
        <v>3500000000</v>
      </c>
      <c r="E75" s="102">
        <v>200</v>
      </c>
      <c r="F75" s="103">
        <f>F76</f>
        <v>3082.5140000000001</v>
      </c>
      <c r="G75" s="103">
        <f>G76</f>
        <v>1999.97</v>
      </c>
    </row>
    <row r="76" spans="1:7" s="10" customFormat="1" ht="40.5" customHeight="1" x14ac:dyDescent="0.25">
      <c r="A76" s="81"/>
      <c r="B76" s="77" t="s">
        <v>25</v>
      </c>
      <c r="C76" s="100">
        <v>503</v>
      </c>
      <c r="D76" s="101">
        <v>3500000000</v>
      </c>
      <c r="E76" s="102">
        <v>240</v>
      </c>
      <c r="F76" s="103">
        <v>3082.5140000000001</v>
      </c>
      <c r="G76" s="103">
        <v>1999.97</v>
      </c>
    </row>
    <row r="77" spans="1:7" x14ac:dyDescent="0.25">
      <c r="A77" s="81">
        <v>0</v>
      </c>
      <c r="B77" s="95" t="s">
        <v>50</v>
      </c>
      <c r="C77" s="96">
        <v>707</v>
      </c>
      <c r="D77" s="97">
        <v>0</v>
      </c>
      <c r="E77" s="98">
        <v>0</v>
      </c>
      <c r="F77" s="99">
        <f>F78</f>
        <v>900.20899999999995</v>
      </c>
      <c r="G77" s="99"/>
    </row>
    <row r="78" spans="1:7" ht="66" x14ac:dyDescent="0.25">
      <c r="A78" s="81">
        <v>0</v>
      </c>
      <c r="B78" s="77" t="s">
        <v>61</v>
      </c>
      <c r="C78" s="100">
        <v>707</v>
      </c>
      <c r="D78" s="101">
        <v>2900000000</v>
      </c>
      <c r="E78" s="102">
        <v>0</v>
      </c>
      <c r="F78" s="103">
        <f>F79</f>
        <v>900.20899999999995</v>
      </c>
      <c r="G78" s="103">
        <f>G79</f>
        <v>0</v>
      </c>
    </row>
    <row r="79" spans="1:7" ht="16.5" customHeight="1" x14ac:dyDescent="0.25">
      <c r="A79" s="81">
        <v>0</v>
      </c>
      <c r="B79" s="77" t="s">
        <v>30</v>
      </c>
      <c r="C79" s="100">
        <v>707</v>
      </c>
      <c r="D79" s="101">
        <v>2900000000</v>
      </c>
      <c r="E79" s="102">
        <v>500</v>
      </c>
      <c r="F79" s="103">
        <f>F80</f>
        <v>900.20899999999995</v>
      </c>
      <c r="G79" s="103">
        <f>G80</f>
        <v>0</v>
      </c>
    </row>
    <row r="80" spans="1:7" x14ac:dyDescent="0.25">
      <c r="A80" s="81">
        <v>0</v>
      </c>
      <c r="B80" s="77" t="s">
        <v>31</v>
      </c>
      <c r="C80" s="100">
        <v>707</v>
      </c>
      <c r="D80" s="101">
        <v>2900000000</v>
      </c>
      <c r="E80" s="102">
        <v>540</v>
      </c>
      <c r="F80" s="103">
        <v>900.20899999999995</v>
      </c>
      <c r="G80" s="103"/>
    </row>
    <row r="81" spans="1:7" x14ac:dyDescent="0.25">
      <c r="A81" s="81">
        <v>0</v>
      </c>
      <c r="B81" s="95" t="s">
        <v>38</v>
      </c>
      <c r="C81" s="96">
        <v>801</v>
      </c>
      <c r="D81" s="97">
        <v>0</v>
      </c>
      <c r="E81" s="98">
        <v>0</v>
      </c>
      <c r="F81" s="99">
        <f>F82</f>
        <v>7788.2369999999992</v>
      </c>
      <c r="G81" s="99">
        <f>G82</f>
        <v>0</v>
      </c>
    </row>
    <row r="82" spans="1:7" ht="66" x14ac:dyDescent="0.25">
      <c r="A82" s="81">
        <v>0</v>
      </c>
      <c r="B82" s="77" t="s">
        <v>86</v>
      </c>
      <c r="C82" s="100">
        <v>801</v>
      </c>
      <c r="D82" s="101">
        <v>2900000000</v>
      </c>
      <c r="E82" s="102">
        <v>0</v>
      </c>
      <c r="F82" s="103">
        <f>F83+F85+F87</f>
        <v>7788.2369999999992</v>
      </c>
      <c r="G82" s="103">
        <f>G83</f>
        <v>0</v>
      </c>
    </row>
    <row r="83" spans="1:7" ht="66" x14ac:dyDescent="0.25">
      <c r="A83" s="81">
        <v>0</v>
      </c>
      <c r="B83" s="77" t="s">
        <v>22</v>
      </c>
      <c r="C83" s="100">
        <v>801</v>
      </c>
      <c r="D83" s="101">
        <v>2900000000</v>
      </c>
      <c r="E83" s="102">
        <v>100</v>
      </c>
      <c r="F83" s="103">
        <f>F84</f>
        <v>1492.47</v>
      </c>
      <c r="G83" s="103">
        <f>G84</f>
        <v>0</v>
      </c>
    </row>
    <row r="84" spans="1:7" s="14" customFormat="1" ht="30.6" customHeight="1" x14ac:dyDescent="0.25">
      <c r="A84" s="81">
        <v>0</v>
      </c>
      <c r="B84" s="77" t="s">
        <v>44</v>
      </c>
      <c r="C84" s="100">
        <v>801</v>
      </c>
      <c r="D84" s="101">
        <v>2900000000</v>
      </c>
      <c r="E84" s="102">
        <v>110</v>
      </c>
      <c r="F84" s="103">
        <f>1146.29+346.18</f>
        <v>1492.47</v>
      </c>
      <c r="G84" s="103"/>
    </row>
    <row r="85" spans="1:7" ht="25.5" customHeight="1" x14ac:dyDescent="0.25">
      <c r="A85" s="81"/>
      <c r="B85" s="77" t="s">
        <v>24</v>
      </c>
      <c r="C85" s="100">
        <v>801</v>
      </c>
      <c r="D85" s="101">
        <v>2900000000</v>
      </c>
      <c r="E85" s="102">
        <v>200</v>
      </c>
      <c r="F85" s="103">
        <f>F86</f>
        <v>1856.7149999999999</v>
      </c>
      <c r="G85" s="103"/>
    </row>
    <row r="86" spans="1:7" ht="40.5" customHeight="1" x14ac:dyDescent="0.25">
      <c r="A86" s="81"/>
      <c r="B86" s="77" t="s">
        <v>25</v>
      </c>
      <c r="C86" s="100">
        <v>801</v>
      </c>
      <c r="D86" s="101">
        <v>2900000000</v>
      </c>
      <c r="E86" s="102">
        <v>240</v>
      </c>
      <c r="F86" s="103">
        <f>1029.733+199.232+24+15+338.4+60+27.082+145.143+18.125</f>
        <v>1856.7149999999999</v>
      </c>
      <c r="G86" s="103"/>
    </row>
    <row r="87" spans="1:7" x14ac:dyDescent="0.25">
      <c r="A87" s="81"/>
      <c r="B87" s="77" t="s">
        <v>26</v>
      </c>
      <c r="C87" s="100">
        <v>801</v>
      </c>
      <c r="D87" s="101">
        <v>2900000000</v>
      </c>
      <c r="E87" s="102">
        <v>500</v>
      </c>
      <c r="F87" s="103">
        <f>F88</f>
        <v>4439.0519999999997</v>
      </c>
      <c r="G87" s="103"/>
    </row>
    <row r="88" spans="1:7" x14ac:dyDescent="0.25">
      <c r="A88" s="81"/>
      <c r="B88" s="77" t="s">
        <v>27</v>
      </c>
      <c r="C88" s="100">
        <v>801</v>
      </c>
      <c r="D88" s="101">
        <v>2900000000</v>
      </c>
      <c r="E88" s="102">
        <v>540</v>
      </c>
      <c r="F88" s="103">
        <f>3067.787+1371.265</f>
        <v>4439.0519999999997</v>
      </c>
      <c r="G88" s="103"/>
    </row>
    <row r="89" spans="1:7" x14ac:dyDescent="0.25">
      <c r="A89" s="81"/>
      <c r="B89" s="95" t="s">
        <v>73</v>
      </c>
      <c r="C89" s="96">
        <v>1001</v>
      </c>
      <c r="D89" s="101"/>
      <c r="E89" s="102"/>
      <c r="F89" s="99">
        <f>F90</f>
        <v>219.292</v>
      </c>
      <c r="G89" s="103"/>
    </row>
    <row r="90" spans="1:7" ht="66" x14ac:dyDescent="0.25">
      <c r="A90" s="81"/>
      <c r="B90" s="77" t="s">
        <v>69</v>
      </c>
      <c r="C90" s="100">
        <v>1001</v>
      </c>
      <c r="D90" s="101">
        <v>2900000000</v>
      </c>
      <c r="E90" s="102"/>
      <c r="F90" s="103">
        <f>F91</f>
        <v>219.292</v>
      </c>
      <c r="G90" s="103"/>
    </row>
    <row r="91" spans="1:7" ht="26.4" x14ac:dyDescent="0.25">
      <c r="A91" s="81"/>
      <c r="B91" s="77" t="s">
        <v>74</v>
      </c>
      <c r="C91" s="100">
        <v>1001</v>
      </c>
      <c r="D91" s="101">
        <v>2900000000</v>
      </c>
      <c r="E91" s="102">
        <v>300</v>
      </c>
      <c r="F91" s="103">
        <f>F92</f>
        <v>219.292</v>
      </c>
      <c r="G91" s="103"/>
    </row>
    <row r="92" spans="1:7" ht="26.4" x14ac:dyDescent="0.25">
      <c r="A92" s="81"/>
      <c r="B92" s="77" t="s">
        <v>330</v>
      </c>
      <c r="C92" s="100">
        <v>1001</v>
      </c>
      <c r="D92" s="101">
        <v>2900000000</v>
      </c>
      <c r="E92" s="102">
        <v>310</v>
      </c>
      <c r="F92" s="103">
        <v>219.292</v>
      </c>
      <c r="G92" s="103"/>
    </row>
    <row r="93" spans="1:7" x14ac:dyDescent="0.25">
      <c r="A93" s="81">
        <v>0</v>
      </c>
      <c r="B93" s="95" t="s">
        <v>40</v>
      </c>
      <c r="C93" s="96">
        <v>1101</v>
      </c>
      <c r="D93" s="97"/>
      <c r="E93" s="98">
        <v>0</v>
      </c>
      <c r="F93" s="99">
        <f>F94</f>
        <v>1137.3920000000001</v>
      </c>
      <c r="G93" s="99">
        <f>G94</f>
        <v>0</v>
      </c>
    </row>
    <row r="94" spans="1:7" ht="66" x14ac:dyDescent="0.25">
      <c r="A94" s="81">
        <v>0</v>
      </c>
      <c r="B94" s="77" t="s">
        <v>61</v>
      </c>
      <c r="C94" s="100">
        <v>1101</v>
      </c>
      <c r="D94" s="101">
        <v>2900000000</v>
      </c>
      <c r="E94" s="102">
        <v>0</v>
      </c>
      <c r="F94" s="103">
        <f>F95</f>
        <v>1137.3920000000001</v>
      </c>
      <c r="G94" s="103">
        <f>G95</f>
        <v>0</v>
      </c>
    </row>
    <row r="95" spans="1:7" ht="18" customHeight="1" x14ac:dyDescent="0.25">
      <c r="A95" s="81">
        <v>0</v>
      </c>
      <c r="B95" s="77" t="s">
        <v>30</v>
      </c>
      <c r="C95" s="100">
        <v>1101</v>
      </c>
      <c r="D95" s="101">
        <v>2900000000</v>
      </c>
      <c r="E95" s="102">
        <v>500</v>
      </c>
      <c r="F95" s="103">
        <f>F96</f>
        <v>1137.3920000000001</v>
      </c>
      <c r="G95" s="103">
        <v>0</v>
      </c>
    </row>
    <row r="96" spans="1:7" x14ac:dyDescent="0.25">
      <c r="A96" s="81">
        <v>0</v>
      </c>
      <c r="B96" s="77" t="s">
        <v>31</v>
      </c>
      <c r="C96" s="100">
        <v>1101</v>
      </c>
      <c r="D96" s="101">
        <v>2900000000</v>
      </c>
      <c r="E96" s="102">
        <v>540</v>
      </c>
      <c r="F96" s="103">
        <v>1137.3920000000001</v>
      </c>
      <c r="G96" s="103">
        <v>0</v>
      </c>
    </row>
    <row r="97" spans="1:7" ht="12.75" customHeight="1" x14ac:dyDescent="0.25">
      <c r="A97" s="262" t="s">
        <v>9</v>
      </c>
      <c r="B97" s="263"/>
      <c r="C97" s="263"/>
      <c r="D97" s="263"/>
      <c r="E97" s="264"/>
      <c r="F97" s="99">
        <f>F14</f>
        <v>36670.665999999997</v>
      </c>
      <c r="G97" s="99">
        <f>G14</f>
        <v>2473.81</v>
      </c>
    </row>
    <row r="98" spans="1:7" hidden="1" x14ac:dyDescent="0.25">
      <c r="A98" s="81">
        <v>0</v>
      </c>
      <c r="B98" s="77" t="s">
        <v>45</v>
      </c>
      <c r="C98" s="100">
        <v>0</v>
      </c>
      <c r="D98" s="101">
        <v>0</v>
      </c>
      <c r="E98" s="102">
        <v>0</v>
      </c>
      <c r="F98" s="103">
        <v>0</v>
      </c>
      <c r="G98" s="103">
        <v>0</v>
      </c>
    </row>
    <row r="99" spans="1:7" hidden="1" x14ac:dyDescent="0.25">
      <c r="A99" s="81">
        <v>0</v>
      </c>
      <c r="B99" s="77" t="s">
        <v>45</v>
      </c>
      <c r="C99" s="100">
        <v>0</v>
      </c>
      <c r="D99" s="101">
        <v>0</v>
      </c>
      <c r="E99" s="102">
        <v>0</v>
      </c>
      <c r="F99" s="103">
        <v>0</v>
      </c>
      <c r="G99" s="103">
        <v>0</v>
      </c>
    </row>
    <row r="100" spans="1:7" hidden="1" x14ac:dyDescent="0.25">
      <c r="A100" s="81">
        <v>0</v>
      </c>
      <c r="B100" s="77" t="s">
        <v>45</v>
      </c>
      <c r="C100" s="100">
        <v>0</v>
      </c>
      <c r="D100" s="101">
        <v>0</v>
      </c>
      <c r="E100" s="102">
        <v>0</v>
      </c>
      <c r="F100" s="103">
        <v>0</v>
      </c>
      <c r="G100" s="103">
        <v>0</v>
      </c>
    </row>
    <row r="101" spans="1:7" hidden="1" x14ac:dyDescent="0.25">
      <c r="A101" s="81">
        <v>0</v>
      </c>
      <c r="B101" s="77" t="s">
        <v>45</v>
      </c>
      <c r="C101" s="100">
        <v>0</v>
      </c>
      <c r="D101" s="101">
        <v>0</v>
      </c>
      <c r="E101" s="102">
        <v>0</v>
      </c>
      <c r="F101" s="103">
        <v>0</v>
      </c>
      <c r="G101" s="103">
        <v>0</v>
      </c>
    </row>
    <row r="102" spans="1:7" hidden="1" x14ac:dyDescent="0.25">
      <c r="A102" s="81">
        <v>0</v>
      </c>
      <c r="B102" s="77" t="s">
        <v>45</v>
      </c>
      <c r="C102" s="100">
        <v>0</v>
      </c>
      <c r="D102" s="101">
        <v>0</v>
      </c>
      <c r="E102" s="102">
        <v>0</v>
      </c>
      <c r="F102" s="103">
        <v>0</v>
      </c>
      <c r="G102" s="103">
        <v>0</v>
      </c>
    </row>
    <row r="103" spans="1:7" hidden="1" x14ac:dyDescent="0.25">
      <c r="A103" s="81">
        <v>0</v>
      </c>
      <c r="B103" s="77" t="s">
        <v>45</v>
      </c>
      <c r="C103" s="100">
        <v>0</v>
      </c>
      <c r="D103" s="101">
        <v>0</v>
      </c>
      <c r="E103" s="102">
        <v>0</v>
      </c>
      <c r="F103" s="103">
        <v>0</v>
      </c>
      <c r="G103" s="103">
        <v>0</v>
      </c>
    </row>
    <row r="104" spans="1:7" hidden="1" x14ac:dyDescent="0.25">
      <c r="A104" s="81">
        <v>0</v>
      </c>
      <c r="B104" s="77" t="s">
        <v>45</v>
      </c>
      <c r="C104" s="100">
        <v>0</v>
      </c>
      <c r="D104" s="101">
        <v>0</v>
      </c>
      <c r="E104" s="102">
        <v>0</v>
      </c>
      <c r="F104" s="103">
        <v>0</v>
      </c>
      <c r="G104" s="103">
        <v>0</v>
      </c>
    </row>
    <row r="105" spans="1:7" hidden="1" x14ac:dyDescent="0.25">
      <c r="A105" s="81">
        <v>0</v>
      </c>
      <c r="B105" s="77" t="s">
        <v>45</v>
      </c>
      <c r="C105" s="100">
        <v>0</v>
      </c>
      <c r="D105" s="101">
        <v>0</v>
      </c>
      <c r="E105" s="102">
        <v>0</v>
      </c>
      <c r="F105" s="103">
        <v>0</v>
      </c>
      <c r="G105" s="103">
        <v>0</v>
      </c>
    </row>
    <row r="106" spans="1:7" hidden="1" x14ac:dyDescent="0.25">
      <c r="A106" s="81">
        <v>0</v>
      </c>
      <c r="B106" s="77" t="s">
        <v>45</v>
      </c>
      <c r="C106" s="100">
        <v>0</v>
      </c>
      <c r="D106" s="101">
        <v>0</v>
      </c>
      <c r="E106" s="102">
        <v>0</v>
      </c>
      <c r="F106" s="103">
        <v>0</v>
      </c>
      <c r="G106" s="103">
        <v>0</v>
      </c>
    </row>
    <row r="107" spans="1:7" hidden="1" x14ac:dyDescent="0.25">
      <c r="A107" s="81">
        <v>0</v>
      </c>
      <c r="B107" s="77" t="s">
        <v>45</v>
      </c>
      <c r="C107" s="100">
        <v>0</v>
      </c>
      <c r="D107" s="101">
        <v>0</v>
      </c>
      <c r="E107" s="102">
        <v>0</v>
      </c>
      <c r="F107" s="103">
        <v>0</v>
      </c>
      <c r="G107" s="103">
        <v>0</v>
      </c>
    </row>
    <row r="109" spans="1:7" x14ac:dyDescent="0.25">
      <c r="F109" s="109"/>
      <c r="G109" s="109"/>
    </row>
    <row r="110" spans="1:7" x14ac:dyDescent="0.25">
      <c r="F110" s="109"/>
      <c r="G110" s="109"/>
    </row>
  </sheetData>
  <dataConsolidate link="1"/>
  <mergeCells count="13">
    <mergeCell ref="A8:G8"/>
    <mergeCell ref="F10:G11"/>
    <mergeCell ref="A97:E97"/>
    <mergeCell ref="A10:A12"/>
    <mergeCell ref="B10:B12"/>
    <mergeCell ref="C10:C12"/>
    <mergeCell ref="D10:D12"/>
    <mergeCell ref="E10:E12"/>
    <mergeCell ref="A1:G1"/>
    <mergeCell ref="A2:G2"/>
    <mergeCell ref="A3:G3"/>
    <mergeCell ref="A4:G4"/>
    <mergeCell ref="A5:G5"/>
  </mergeCells>
  <pageMargins left="0.47244094488188981" right="0.19685039370078741" top="0.39370078740157483" bottom="0.43307086614173229" header="0.31496062992125984" footer="0.23622047244094491"/>
  <pageSetup paperSize="9" scale="97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ToggleButton1">
          <controlPr defaultSize="0" print="0" autoLine="0" r:id="rId5">
            <anchor moveWithCells="1">
              <from>
                <xdr:col>26</xdr:col>
                <xdr:colOff>457200</xdr:colOff>
                <xdr:row>0</xdr:row>
                <xdr:rowOff>38100</xdr:rowOff>
              </from>
              <to>
                <xdr:col>32</xdr:col>
                <xdr:colOff>60960</xdr:colOff>
                <xdr:row>2</xdr:row>
                <xdr:rowOff>45720</xdr:rowOff>
              </to>
            </anchor>
          </controlPr>
        </control>
      </mc:Choice>
      <mc:Fallback>
        <control shapeId="1025" r:id="rId4" name="ToggleButton1"/>
      </mc:Fallback>
    </mc:AlternateContent>
  </control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0"/>
  <dimension ref="A1:K57"/>
  <sheetViews>
    <sheetView showZeros="0" view="pageBreakPreview" topLeftCell="A8" zoomScaleNormal="100" zoomScaleSheetLayoutView="100" workbookViewId="0">
      <selection activeCell="A8" sqref="A8:D8"/>
    </sheetView>
  </sheetViews>
  <sheetFormatPr defaultColWidth="9.109375" defaultRowHeight="13.2" x14ac:dyDescent="0.25"/>
  <cols>
    <col min="1" max="1" width="6.109375" style="44" bestFit="1" customWidth="1"/>
    <col min="2" max="2" width="61.44140625" style="78" customWidth="1"/>
    <col min="3" max="3" width="13.5546875" style="45" customWidth="1"/>
    <col min="4" max="4" width="12.6640625" style="46" customWidth="1"/>
    <col min="5" max="16384" width="9.109375" style="6"/>
  </cols>
  <sheetData>
    <row r="1" spans="1:9" s="1" customFormat="1" ht="13.8" x14ac:dyDescent="0.25">
      <c r="A1" s="28"/>
      <c r="B1" s="72"/>
      <c r="C1" s="29"/>
      <c r="D1" s="30" t="s">
        <v>59</v>
      </c>
    </row>
    <row r="2" spans="1:9" s="1" customFormat="1" ht="13.8" x14ac:dyDescent="0.25">
      <c r="A2" s="28"/>
      <c r="B2" s="72"/>
      <c r="C2" s="29"/>
      <c r="D2" s="30" t="s">
        <v>58</v>
      </c>
    </row>
    <row r="3" spans="1:9" s="1" customFormat="1" ht="13.8" x14ac:dyDescent="0.25">
      <c r="A3" s="28"/>
      <c r="B3" s="72"/>
      <c r="C3" s="29"/>
      <c r="D3" s="30" t="str">
        <f>'Прил 4 Ведом 22'!A3</f>
        <v>станция Клявлино муниципального района Клявлинский Самарской области</v>
      </c>
    </row>
    <row r="4" spans="1:9" s="1" customFormat="1" ht="13.8" x14ac:dyDescent="0.25">
      <c r="A4" s="28"/>
      <c r="B4" s="72"/>
      <c r="C4" s="29"/>
      <c r="D4" s="30" t="str">
        <f>'Прил 4 Ведом 22'!A4</f>
        <v>"О бюджете сельского станция Клявлино муниципального района Клявлинский Самарской области</v>
      </c>
    </row>
    <row r="5" spans="1:9" s="1" customFormat="1" ht="13.8" x14ac:dyDescent="0.25">
      <c r="A5" s="28"/>
      <c r="B5" s="72"/>
      <c r="C5" s="29"/>
      <c r="D5" s="30" t="str">
        <f>'Прил 4 Ведом 22'!A5</f>
        <v>на 2022 год и плановый период 2023 и 2024 годов"</v>
      </c>
    </row>
    <row r="6" spans="1:9" s="1" customFormat="1" ht="13.8" x14ac:dyDescent="0.25">
      <c r="A6" s="28"/>
      <c r="B6" s="72"/>
      <c r="C6" s="29"/>
      <c r="D6" s="30"/>
    </row>
    <row r="7" spans="1:9" s="1" customFormat="1" ht="11.25" hidden="1" customHeight="1" x14ac:dyDescent="0.25">
      <c r="A7" s="47" t="s">
        <v>48</v>
      </c>
      <c r="B7" s="73" t="s">
        <v>10</v>
      </c>
      <c r="C7" s="31">
        <v>0</v>
      </c>
      <c r="D7" s="31">
        <v>0</v>
      </c>
    </row>
    <row r="8" spans="1:9" s="1" customFormat="1" ht="42" customHeight="1" x14ac:dyDescent="0.25">
      <c r="A8" s="270" t="s">
        <v>80</v>
      </c>
      <c r="B8" s="270"/>
      <c r="C8" s="270"/>
      <c r="D8" s="270"/>
    </row>
    <row r="9" spans="1:9" s="1" customFormat="1" ht="3.75" customHeight="1" x14ac:dyDescent="0.25">
      <c r="A9" s="32"/>
      <c r="B9" s="74"/>
      <c r="C9" s="33"/>
      <c r="D9" s="32"/>
    </row>
    <row r="10" spans="1:9" s="1" customFormat="1" ht="13.8" x14ac:dyDescent="0.25">
      <c r="A10" s="271" t="s">
        <v>3</v>
      </c>
      <c r="B10" s="272" t="s">
        <v>56</v>
      </c>
      <c r="C10" s="273" t="s">
        <v>55</v>
      </c>
      <c r="D10" s="274"/>
    </row>
    <row r="11" spans="1:9" s="4" customFormat="1" ht="6.6" customHeight="1" x14ac:dyDescent="0.25">
      <c r="A11" s="271"/>
      <c r="B11" s="272"/>
      <c r="C11" s="275"/>
      <c r="D11" s="276"/>
    </row>
    <row r="12" spans="1:9" s="1" customFormat="1" ht="65.25" customHeight="1" x14ac:dyDescent="0.25">
      <c r="A12" s="271"/>
      <c r="B12" s="272"/>
      <c r="C12" s="34" t="s">
        <v>6</v>
      </c>
      <c r="D12" s="34" t="s">
        <v>7</v>
      </c>
    </row>
    <row r="13" spans="1:9" customFormat="1" ht="25.5" customHeight="1" x14ac:dyDescent="0.25">
      <c r="A13" s="35" t="s">
        <v>13</v>
      </c>
      <c r="B13" s="75" t="s">
        <v>20</v>
      </c>
      <c r="C13" s="37">
        <f>C14+C15+C16+C17+C18</f>
        <v>8650.6</v>
      </c>
      <c r="D13" s="37">
        <f>D14+D15+D16+D17+D18</f>
        <v>0</v>
      </c>
      <c r="E13" s="5"/>
    </row>
    <row r="14" spans="1:9" s="1" customFormat="1" ht="26.4" x14ac:dyDescent="0.25">
      <c r="A14" s="39">
        <v>102</v>
      </c>
      <c r="B14" s="76" t="s">
        <v>41</v>
      </c>
      <c r="C14" s="40">
        <f>'Прил 4 Ведом 22'!F15</f>
        <v>1027.624</v>
      </c>
      <c r="D14" s="40">
        <f>'Прил 4 Ведом 22'!G19</f>
        <v>0</v>
      </c>
      <c r="E14" s="5"/>
      <c r="F14" s="51"/>
      <c r="G14" s="51"/>
      <c r="H14" s="51"/>
      <c r="I14" s="51"/>
    </row>
    <row r="15" spans="1:9" s="51" customFormat="1" ht="37.5" customHeight="1" x14ac:dyDescent="0.25">
      <c r="A15" s="39">
        <v>104</v>
      </c>
      <c r="B15" s="76" t="s">
        <v>21</v>
      </c>
      <c r="C15" s="40">
        <f>'Прил 4 Ведом 22'!F19</f>
        <v>4906.7749999999996</v>
      </c>
      <c r="D15" s="40"/>
      <c r="E15" s="5"/>
    </row>
    <row r="16" spans="1:9" s="51" customFormat="1" ht="26.4" x14ac:dyDescent="0.25">
      <c r="A16" s="39">
        <v>106</v>
      </c>
      <c r="B16" s="76" t="s">
        <v>28</v>
      </c>
      <c r="C16" s="40">
        <f>'Прил 4 Ведом 22'!F33</f>
        <v>1104.3900000000001</v>
      </c>
      <c r="D16" s="40">
        <f>'Прил 4 Ведом 22'!G33</f>
        <v>0</v>
      </c>
      <c r="E16" s="5"/>
    </row>
    <row r="17" spans="1:5" s="51" customFormat="1" x14ac:dyDescent="0.25">
      <c r="A17" s="39">
        <v>111</v>
      </c>
      <c r="B17" s="76" t="s">
        <v>42</v>
      </c>
      <c r="C17" s="40">
        <f>'Прил 4 Ведом 22'!F37</f>
        <v>50</v>
      </c>
      <c r="D17" s="40">
        <f>'Прил 4 Ведом 22'!G37</f>
        <v>0</v>
      </c>
      <c r="E17" s="5"/>
    </row>
    <row r="18" spans="1:5" s="51" customFormat="1" x14ac:dyDescent="0.25">
      <c r="A18" s="39">
        <v>113</v>
      </c>
      <c r="B18" s="76" t="s">
        <v>33</v>
      </c>
      <c r="C18" s="40">
        <f>'Прил 4 Ведом 22'!F42</f>
        <v>1561.8109999999999</v>
      </c>
      <c r="D18" s="40">
        <f>'Прил 4 Ведом 22'!G42</f>
        <v>0</v>
      </c>
      <c r="E18" s="5"/>
    </row>
    <row r="19" spans="1:5" x14ac:dyDescent="0.25">
      <c r="A19" s="35">
        <v>200</v>
      </c>
      <c r="B19" s="75" t="s">
        <v>63</v>
      </c>
      <c r="C19" s="38">
        <f>C20</f>
        <v>473.84</v>
      </c>
      <c r="D19" s="38">
        <f>D20</f>
        <v>473.84</v>
      </c>
      <c r="E19" s="5"/>
    </row>
    <row r="20" spans="1:5" x14ac:dyDescent="0.25">
      <c r="A20" s="39">
        <v>203</v>
      </c>
      <c r="B20" s="76" t="s">
        <v>62</v>
      </c>
      <c r="C20" s="40">
        <f>'Прил 4 Ведом 22'!F50</f>
        <v>473.84</v>
      </c>
      <c r="D20" s="40">
        <f>'Прил 4 Ведом 22'!G50</f>
        <v>473.84</v>
      </c>
      <c r="E20" s="5"/>
    </row>
    <row r="21" spans="1:5" x14ac:dyDescent="0.25">
      <c r="A21" s="35" t="s">
        <v>16</v>
      </c>
      <c r="B21" s="75" t="s">
        <v>34</v>
      </c>
      <c r="C21" s="38">
        <f>C22</f>
        <v>3901.95</v>
      </c>
      <c r="D21" s="38">
        <f>D22</f>
        <v>0</v>
      </c>
      <c r="E21" s="5"/>
    </row>
    <row r="22" spans="1:5" s="51" customFormat="1" x14ac:dyDescent="0.25">
      <c r="A22" s="39">
        <v>409</v>
      </c>
      <c r="B22" s="76" t="s">
        <v>35</v>
      </c>
      <c r="C22" s="40">
        <f>'Прил 4 Ведом 22'!F56</f>
        <v>3901.95</v>
      </c>
      <c r="D22" s="40">
        <f>'Прил 4 Ведом 22'!G56</f>
        <v>0</v>
      </c>
      <c r="E22" s="5"/>
    </row>
    <row r="23" spans="1:5" x14ac:dyDescent="0.25">
      <c r="A23" s="35" t="s">
        <v>17</v>
      </c>
      <c r="B23" s="75" t="s">
        <v>36</v>
      </c>
      <c r="C23" s="38">
        <f>C24+C25+C26</f>
        <v>13599.145999999999</v>
      </c>
      <c r="D23" s="38">
        <f>D24+D25+D26</f>
        <v>1999.97</v>
      </c>
      <c r="E23" s="5"/>
    </row>
    <row r="24" spans="1:5" x14ac:dyDescent="0.25">
      <c r="A24" s="39">
        <f>'Прил 4 Ведом 22'!C60</f>
        <v>501</v>
      </c>
      <c r="B24" s="76" t="str">
        <f>'Прил 4 Ведом 22'!B60</f>
        <v>Жилищное хозяйство</v>
      </c>
      <c r="C24" s="40">
        <f>'Прил 4 Ведом 22'!F60</f>
        <v>65.332999999999998</v>
      </c>
      <c r="D24" s="38"/>
      <c r="E24" s="5"/>
    </row>
    <row r="25" spans="1:5" x14ac:dyDescent="0.25">
      <c r="A25" s="39">
        <f>'Прил 4 Ведом 22'!C64</f>
        <v>502</v>
      </c>
      <c r="B25" s="76" t="str">
        <f>'Прил 4 Ведом 22'!B64</f>
        <v>Коммунальное хозяйство</v>
      </c>
      <c r="C25" s="40">
        <f>'Прил 4 Ведом 22'!F64</f>
        <v>820</v>
      </c>
      <c r="D25" s="38"/>
      <c r="E25" s="5"/>
    </row>
    <row r="26" spans="1:5" s="51" customFormat="1" x14ac:dyDescent="0.25">
      <c r="A26" s="39">
        <v>503</v>
      </c>
      <c r="B26" s="76" t="s">
        <v>51</v>
      </c>
      <c r="C26" s="40">
        <f>'Прил 4 Ведом 22'!F68</f>
        <v>12713.812999999998</v>
      </c>
      <c r="D26" s="40">
        <f>'Прил 4 Ведом 22'!G68</f>
        <v>1999.97</v>
      </c>
      <c r="E26" s="5"/>
    </row>
    <row r="27" spans="1:5" x14ac:dyDescent="0.25">
      <c r="A27" s="35" t="s">
        <v>14</v>
      </c>
      <c r="B27" s="75" t="s">
        <v>29</v>
      </c>
      <c r="C27" s="38">
        <f>C28</f>
        <v>900.20899999999995</v>
      </c>
      <c r="D27" s="38">
        <f>D28</f>
        <v>0</v>
      </c>
      <c r="E27" s="5"/>
    </row>
    <row r="28" spans="1:5" s="51" customFormat="1" ht="14.25" customHeight="1" x14ac:dyDescent="0.25">
      <c r="A28" s="39">
        <v>707</v>
      </c>
      <c r="B28" s="76" t="s">
        <v>50</v>
      </c>
      <c r="C28" s="40">
        <f>'Прил 4 Ведом 22'!F77</f>
        <v>900.20899999999995</v>
      </c>
      <c r="D28" s="40">
        <f>'Прил 4 Ведом 22'!G77</f>
        <v>0</v>
      </c>
      <c r="E28" s="5"/>
    </row>
    <row r="29" spans="1:5" x14ac:dyDescent="0.25">
      <c r="A29" s="35" t="s">
        <v>18</v>
      </c>
      <c r="B29" s="75" t="s">
        <v>37</v>
      </c>
      <c r="C29" s="38">
        <f>C30</f>
        <v>7788.2369999999992</v>
      </c>
      <c r="D29" s="38">
        <f>D30</f>
        <v>0</v>
      </c>
      <c r="E29" s="5"/>
    </row>
    <row r="30" spans="1:5" s="51" customFormat="1" ht="22.2" customHeight="1" x14ac:dyDescent="0.25">
      <c r="A30" s="39">
        <v>801</v>
      </c>
      <c r="B30" s="76" t="s">
        <v>38</v>
      </c>
      <c r="C30" s="40">
        <f>'Прил 4 Ведом 22'!F81</f>
        <v>7788.2369999999992</v>
      </c>
      <c r="D30" s="40">
        <f>'Прил 4 Ведом 22'!G81</f>
        <v>0</v>
      </c>
      <c r="E30" s="5"/>
    </row>
    <row r="31" spans="1:5" x14ac:dyDescent="0.25">
      <c r="A31" s="119">
        <v>1000</v>
      </c>
      <c r="B31" s="75" t="s">
        <v>76</v>
      </c>
      <c r="C31" s="38">
        <f>C32</f>
        <v>219.292</v>
      </c>
      <c r="D31" s="40"/>
      <c r="E31" s="5"/>
    </row>
    <row r="32" spans="1:5" x14ac:dyDescent="0.25">
      <c r="A32" s="50">
        <f>'Прил 4 Ведом 22'!C89</f>
        <v>1001</v>
      </c>
      <c r="B32" s="76" t="str">
        <f>'Прил 4 Ведом 22'!B89</f>
        <v>Пенсионное обеспечение</v>
      </c>
      <c r="C32" s="40">
        <f>'Прил 4 Ведом 22'!F89</f>
        <v>219.292</v>
      </c>
      <c r="D32" s="40"/>
      <c r="E32" s="5"/>
    </row>
    <row r="33" spans="1:5" x14ac:dyDescent="0.25">
      <c r="A33" s="35" t="s">
        <v>19</v>
      </c>
      <c r="B33" s="75" t="s">
        <v>39</v>
      </c>
      <c r="C33" s="38">
        <f>C34</f>
        <v>1137.3920000000001</v>
      </c>
      <c r="D33" s="38">
        <f>D34</f>
        <v>0</v>
      </c>
      <c r="E33" s="5"/>
    </row>
    <row r="34" spans="1:5" s="51" customFormat="1" x14ac:dyDescent="0.25">
      <c r="A34" s="39">
        <v>1101</v>
      </c>
      <c r="B34" s="76" t="s">
        <v>40</v>
      </c>
      <c r="C34" s="40">
        <f>'Прил 4 Ведом 22'!F93</f>
        <v>1137.3920000000001</v>
      </c>
      <c r="D34" s="40">
        <f>'Прил 4 Ведом 22'!G93</f>
        <v>0</v>
      </c>
      <c r="E34" s="5"/>
    </row>
    <row r="35" spans="1:5" ht="12.75" customHeight="1" x14ac:dyDescent="0.25">
      <c r="A35" s="268" t="s">
        <v>9</v>
      </c>
      <c r="B35" s="269"/>
      <c r="C35" s="38">
        <f>C13+C19+C21+C23+C27+C29+C31+C33</f>
        <v>36670.665999999997</v>
      </c>
      <c r="D35" s="38">
        <f>D13+D19+D21+D23+D27+D29+D33</f>
        <v>2473.81</v>
      </c>
      <c r="E35" s="5"/>
    </row>
    <row r="36" spans="1:5" hidden="1" x14ac:dyDescent="0.25">
      <c r="A36" s="39">
        <v>0</v>
      </c>
      <c r="B36" s="76" t="s">
        <v>46</v>
      </c>
      <c r="C36" s="40">
        <v>0</v>
      </c>
      <c r="D36" s="40">
        <v>0</v>
      </c>
      <c r="E36" s="5"/>
    </row>
    <row r="37" spans="1:5" hidden="1" x14ac:dyDescent="0.25">
      <c r="A37" s="39">
        <v>0</v>
      </c>
      <c r="B37" s="76" t="s">
        <v>46</v>
      </c>
      <c r="C37" s="40">
        <v>0</v>
      </c>
      <c r="D37" s="40">
        <v>0</v>
      </c>
      <c r="E37" s="5"/>
    </row>
    <row r="38" spans="1:5" hidden="1" x14ac:dyDescent="0.25">
      <c r="A38" s="39">
        <v>0</v>
      </c>
      <c r="B38" s="76" t="s">
        <v>46</v>
      </c>
      <c r="C38" s="40">
        <v>0</v>
      </c>
      <c r="D38" s="40">
        <v>0</v>
      </c>
      <c r="E38" s="5"/>
    </row>
    <row r="39" spans="1:5" hidden="1" x14ac:dyDescent="0.25">
      <c r="A39" s="39">
        <v>0</v>
      </c>
      <c r="B39" s="76" t="s">
        <v>46</v>
      </c>
      <c r="C39" s="40">
        <v>0</v>
      </c>
      <c r="D39" s="40">
        <v>0</v>
      </c>
      <c r="E39" s="5"/>
    </row>
    <row r="40" spans="1:5" hidden="1" x14ac:dyDescent="0.25">
      <c r="A40" s="39">
        <v>0</v>
      </c>
      <c r="B40" s="76" t="s">
        <v>46</v>
      </c>
      <c r="C40" s="40">
        <v>0</v>
      </c>
      <c r="D40" s="40">
        <v>0</v>
      </c>
      <c r="E40" s="5"/>
    </row>
    <row r="41" spans="1:5" hidden="1" x14ac:dyDescent="0.25">
      <c r="A41" s="39">
        <v>0</v>
      </c>
      <c r="B41" s="76" t="s">
        <v>46</v>
      </c>
      <c r="C41" s="40">
        <v>0</v>
      </c>
      <c r="D41" s="40">
        <v>0</v>
      </c>
      <c r="E41" s="5"/>
    </row>
    <row r="42" spans="1:5" hidden="1" x14ac:dyDescent="0.25">
      <c r="A42" s="39">
        <v>0</v>
      </c>
      <c r="B42" s="76" t="s">
        <v>46</v>
      </c>
      <c r="C42" s="40">
        <v>0</v>
      </c>
      <c r="D42" s="40">
        <v>0</v>
      </c>
      <c r="E42" s="5"/>
    </row>
    <row r="43" spans="1:5" hidden="1" x14ac:dyDescent="0.25">
      <c r="A43" s="39">
        <v>0</v>
      </c>
      <c r="B43" s="76" t="s">
        <v>46</v>
      </c>
      <c r="C43" s="40">
        <v>0</v>
      </c>
      <c r="D43" s="40">
        <v>0</v>
      </c>
      <c r="E43" s="5"/>
    </row>
    <row r="44" spans="1:5" hidden="1" x14ac:dyDescent="0.25">
      <c r="A44" s="39">
        <v>0</v>
      </c>
      <c r="B44" s="76" t="s">
        <v>46</v>
      </c>
      <c r="C44" s="40">
        <v>0</v>
      </c>
      <c r="D44" s="40">
        <v>0</v>
      </c>
      <c r="E44" s="5"/>
    </row>
    <row r="45" spans="1:5" hidden="1" x14ac:dyDescent="0.25">
      <c r="A45" s="39">
        <v>0</v>
      </c>
      <c r="B45" s="76" t="s">
        <v>46</v>
      </c>
      <c r="C45" s="40">
        <v>0</v>
      </c>
      <c r="D45" s="40">
        <v>0</v>
      </c>
      <c r="E45" s="5"/>
    </row>
    <row r="46" spans="1:5" hidden="1" x14ac:dyDescent="0.25">
      <c r="A46" s="39">
        <v>0</v>
      </c>
      <c r="B46" s="76" t="s">
        <v>46</v>
      </c>
      <c r="C46" s="40">
        <v>0</v>
      </c>
      <c r="D46" s="40">
        <v>0</v>
      </c>
      <c r="E46" s="5"/>
    </row>
    <row r="47" spans="1:5" x14ac:dyDescent="0.25">
      <c r="C47" s="60"/>
    </row>
    <row r="49" spans="1:11" s="12" customFormat="1" ht="71.7" customHeight="1" x14ac:dyDescent="0.25">
      <c r="A49" s="41"/>
      <c r="B49" s="79"/>
      <c r="C49" s="42"/>
      <c r="D49" s="43"/>
      <c r="G49" s="6"/>
      <c r="K49" s="6"/>
    </row>
    <row r="50" spans="1:11" s="12" customFormat="1" x14ac:dyDescent="0.25">
      <c r="A50" s="41"/>
      <c r="B50" s="79"/>
      <c r="C50" s="42"/>
      <c r="D50" s="43"/>
      <c r="G50" s="6"/>
      <c r="K50" s="6"/>
    </row>
    <row r="51" spans="1:11" s="12" customFormat="1" x14ac:dyDescent="0.25">
      <c r="A51" s="41"/>
      <c r="B51" s="79"/>
      <c r="C51" s="42"/>
      <c r="D51" s="43"/>
      <c r="G51" s="6"/>
    </row>
    <row r="52" spans="1:11" s="12" customFormat="1" x14ac:dyDescent="0.25">
      <c r="A52" s="41"/>
      <c r="B52" s="79"/>
      <c r="C52" s="42"/>
      <c r="D52" s="43"/>
      <c r="G52" s="6"/>
    </row>
    <row r="53" spans="1:11" s="12" customFormat="1" x14ac:dyDescent="0.25">
      <c r="A53" s="41"/>
      <c r="B53" s="79"/>
      <c r="C53" s="42"/>
      <c r="D53" s="43"/>
    </row>
    <row r="54" spans="1:11" x14ac:dyDescent="0.25">
      <c r="B54" s="80"/>
      <c r="G54" s="12"/>
      <c r="K54" s="12"/>
    </row>
    <row r="55" spans="1:11" x14ac:dyDescent="0.25">
      <c r="B55" s="80"/>
      <c r="G55" s="12"/>
      <c r="K55" s="12"/>
    </row>
    <row r="56" spans="1:11" x14ac:dyDescent="0.25">
      <c r="B56" s="80"/>
      <c r="G56" s="12"/>
    </row>
    <row r="57" spans="1:11" x14ac:dyDescent="0.25">
      <c r="G57" s="12"/>
    </row>
  </sheetData>
  <sheetProtection selectLockedCells="1" selectUnlockedCells="1"/>
  <mergeCells count="5">
    <mergeCell ref="A35:B35"/>
    <mergeCell ref="A8:D8"/>
    <mergeCell ref="A10:A12"/>
    <mergeCell ref="B10:B12"/>
    <mergeCell ref="C10:D11"/>
  </mergeCells>
  <pageMargins left="0.59055118110236227" right="0.39370078740157483" top="0.59055118110236227" bottom="0.59055118110236227" header="0" footer="0"/>
  <pageSetup paperSize="9" scale="91" firstPageNumber="0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2049" r:id="rId4" name="ToggleButton1">
          <controlPr defaultSize="0" print="0" autoLine="0" r:id="rId5">
            <anchor moveWithCells="1">
              <from>
                <xdr:col>23</xdr:col>
                <xdr:colOff>0</xdr:colOff>
                <xdr:row>1</xdr:row>
                <xdr:rowOff>0</xdr:rowOff>
              </from>
              <to>
                <xdr:col>28</xdr:col>
                <xdr:colOff>510540</xdr:colOff>
                <xdr:row>2</xdr:row>
                <xdr:rowOff>7620</xdr:rowOff>
              </to>
            </anchor>
          </controlPr>
        </control>
      </mc:Choice>
      <mc:Fallback>
        <control shapeId="2049" r:id="rId4" name="ToggleButton1"/>
      </mc:Fallback>
    </mc:AlternateContent>
  </control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5"/>
  <dimension ref="A1:I82"/>
  <sheetViews>
    <sheetView showZeros="0" view="pageBreakPreview" topLeftCell="A71" zoomScaleNormal="100" zoomScaleSheetLayoutView="100" workbookViewId="0">
      <selection activeCell="F76" sqref="F76"/>
    </sheetView>
  </sheetViews>
  <sheetFormatPr defaultRowHeight="13.2" x14ac:dyDescent="0.25"/>
  <cols>
    <col min="1" max="1" width="5.6640625" style="107" customWidth="1"/>
    <col min="2" max="2" width="47.88671875" style="107" customWidth="1"/>
    <col min="3" max="3" width="6.33203125" style="108" customWidth="1"/>
    <col min="4" max="4" width="12.6640625" style="108" customWidth="1"/>
    <col min="5" max="5" width="7.6640625" style="108" customWidth="1"/>
    <col min="6" max="6" width="12.44140625" style="107" customWidth="1"/>
    <col min="7" max="7" width="12" style="107" customWidth="1"/>
    <col min="8" max="8" width="13.5546875" customWidth="1"/>
    <col min="9" max="9" width="12.44140625" customWidth="1"/>
  </cols>
  <sheetData>
    <row r="1" spans="1:9" x14ac:dyDescent="0.25">
      <c r="A1" s="256" t="s">
        <v>57</v>
      </c>
      <c r="B1" s="256"/>
      <c r="C1" s="256"/>
      <c r="D1" s="256"/>
      <c r="E1" s="256"/>
      <c r="F1" s="256"/>
      <c r="G1" s="256"/>
      <c r="H1" s="256"/>
      <c r="I1" s="256"/>
    </row>
    <row r="2" spans="1:9" x14ac:dyDescent="0.25">
      <c r="A2" s="256" t="str">
        <f>'Прил 4 Ведом 22'!A2:G2</f>
        <v>к решению Собрания представителей сельского поселения</v>
      </c>
      <c r="B2" s="256"/>
      <c r="C2" s="256"/>
      <c r="D2" s="256"/>
      <c r="E2" s="256"/>
      <c r="F2" s="256"/>
      <c r="G2" s="256"/>
      <c r="H2" s="256"/>
      <c r="I2" s="256"/>
    </row>
    <row r="3" spans="1:9" x14ac:dyDescent="0.25">
      <c r="A3" s="256" t="str">
        <f>'Прил 4 Ведом 22'!A3:G3</f>
        <v>станция Клявлино муниципального района Клявлинский Самарской области</v>
      </c>
      <c r="B3" s="256"/>
      <c r="C3" s="256"/>
      <c r="D3" s="256"/>
      <c r="E3" s="256"/>
      <c r="F3" s="256"/>
      <c r="G3" s="256"/>
      <c r="H3" s="256"/>
      <c r="I3" s="256"/>
    </row>
    <row r="4" spans="1:9" x14ac:dyDescent="0.25">
      <c r="A4" s="256" t="str">
        <f>'Прил 4 Ведом 22'!A4:G4</f>
        <v>"О бюджете сельского станция Клявлино муниципального района Клявлинский Самарской области</v>
      </c>
      <c r="B4" s="256"/>
      <c r="C4" s="256"/>
      <c r="D4" s="256"/>
      <c r="E4" s="256"/>
      <c r="F4" s="256"/>
      <c r="G4" s="256"/>
      <c r="H4" s="256"/>
      <c r="I4" s="256"/>
    </row>
    <row r="5" spans="1:9" x14ac:dyDescent="0.25">
      <c r="A5" s="256" t="str">
        <f>'Прил 4 Ведом 22'!A5:G5</f>
        <v>на 2022 год и плановый период 2023 и 2024 годов"</v>
      </c>
      <c r="B5" s="256"/>
      <c r="C5" s="256"/>
      <c r="D5" s="256"/>
      <c r="E5" s="256"/>
      <c r="F5" s="256"/>
      <c r="G5" s="256"/>
      <c r="H5" s="256"/>
      <c r="I5" s="256"/>
    </row>
    <row r="6" spans="1:9" x14ac:dyDescent="0.25">
      <c r="A6" s="123"/>
      <c r="B6" s="123"/>
      <c r="C6" s="123"/>
      <c r="D6" s="123"/>
      <c r="E6" s="123"/>
      <c r="F6" s="123"/>
      <c r="G6" s="123"/>
    </row>
    <row r="7" spans="1:9" ht="34.5" hidden="1" customHeight="1" x14ac:dyDescent="0.25">
      <c r="A7" s="81">
        <v>0</v>
      </c>
      <c r="B7" s="82" t="s">
        <v>1</v>
      </c>
      <c r="C7" s="83">
        <v>0</v>
      </c>
      <c r="D7" s="84">
        <v>0</v>
      </c>
      <c r="E7" s="84">
        <v>0</v>
      </c>
      <c r="F7" s="85">
        <v>0</v>
      </c>
      <c r="G7" s="85">
        <v>0</v>
      </c>
    </row>
    <row r="8" spans="1:9" ht="30.75" customHeight="1" x14ac:dyDescent="0.25">
      <c r="A8" s="257" t="s">
        <v>90</v>
      </c>
      <c r="B8" s="257"/>
      <c r="C8" s="257"/>
      <c r="D8" s="257"/>
      <c r="E8" s="257"/>
      <c r="F8" s="257"/>
      <c r="G8" s="257"/>
      <c r="H8" s="257"/>
      <c r="I8" s="257"/>
    </row>
    <row r="9" spans="1:9" x14ac:dyDescent="0.25">
      <c r="A9" s="86"/>
      <c r="B9" s="87"/>
      <c r="C9" s="88"/>
      <c r="D9" s="88"/>
      <c r="E9" s="88"/>
      <c r="F9" s="88"/>
      <c r="G9" s="123"/>
    </row>
    <row r="10" spans="1:9" ht="12.75" customHeight="1" x14ac:dyDescent="0.25">
      <c r="A10" s="285" t="s">
        <v>2</v>
      </c>
      <c r="B10" s="288" t="s">
        <v>49</v>
      </c>
      <c r="C10" s="291" t="s">
        <v>3</v>
      </c>
      <c r="D10" s="291" t="s">
        <v>4</v>
      </c>
      <c r="E10" s="291" t="s">
        <v>5</v>
      </c>
      <c r="F10" s="282" t="s">
        <v>55</v>
      </c>
      <c r="G10" s="283"/>
      <c r="H10" s="283"/>
      <c r="I10" s="284"/>
    </row>
    <row r="11" spans="1:9" x14ac:dyDescent="0.25">
      <c r="A11" s="286"/>
      <c r="B11" s="289"/>
      <c r="C11" s="292"/>
      <c r="D11" s="292"/>
      <c r="E11" s="292"/>
      <c r="F11" s="282" t="s">
        <v>82</v>
      </c>
      <c r="G11" s="284"/>
      <c r="H11" s="282" t="s">
        <v>81</v>
      </c>
      <c r="I11" s="284"/>
    </row>
    <row r="12" spans="1:9" ht="79.2" x14ac:dyDescent="0.25">
      <c r="A12" s="287"/>
      <c r="B12" s="290"/>
      <c r="C12" s="293"/>
      <c r="D12" s="293"/>
      <c r="E12" s="293"/>
      <c r="F12" s="125" t="s">
        <v>6</v>
      </c>
      <c r="G12" s="125" t="s">
        <v>7</v>
      </c>
      <c r="H12" s="125" t="s">
        <v>6</v>
      </c>
      <c r="I12" s="125" t="s">
        <v>7</v>
      </c>
    </row>
    <row r="13" spans="1:9" ht="13.2" hidden="1" customHeight="1" x14ac:dyDescent="0.25">
      <c r="A13" s="90"/>
      <c r="B13" s="91"/>
      <c r="C13" s="92" t="s">
        <v>8</v>
      </c>
      <c r="D13" s="122" t="s">
        <v>8</v>
      </c>
      <c r="E13" s="122"/>
      <c r="F13" s="125"/>
      <c r="G13" s="125"/>
      <c r="H13" s="124"/>
      <c r="I13" s="124"/>
    </row>
    <row r="14" spans="1:9" ht="39.6" x14ac:dyDescent="0.25">
      <c r="A14" s="128">
        <v>328</v>
      </c>
      <c r="B14" s="129" t="s">
        <v>68</v>
      </c>
      <c r="C14" s="130">
        <v>0</v>
      </c>
      <c r="D14" s="131">
        <v>0</v>
      </c>
      <c r="E14" s="132">
        <v>0</v>
      </c>
      <c r="F14" s="37">
        <f>F15+F19+F29+F33+F38+F46+F50+F54+F61+F65+F73+F77</f>
        <v>34647.392000000007</v>
      </c>
      <c r="G14" s="37">
        <f>G15+G19+G29+G33+G38+G46+G50+G54+G61+G65+G73+G77</f>
        <v>0</v>
      </c>
      <c r="H14" s="37">
        <f>H15+H19+H29+H33+H38+H46+H50+H54+H61+H65+H73+H77</f>
        <v>35928.192999999999</v>
      </c>
      <c r="I14" s="37">
        <f>I15+I19+I29+I33+I38+I46+I50+I54+I61+I65+I73+I77</f>
        <v>1999.91</v>
      </c>
    </row>
    <row r="15" spans="1:9" ht="39.6" x14ac:dyDescent="0.25">
      <c r="A15" s="128"/>
      <c r="B15" s="129" t="s">
        <v>41</v>
      </c>
      <c r="C15" s="130">
        <v>102</v>
      </c>
      <c r="D15" s="131"/>
      <c r="E15" s="132"/>
      <c r="F15" s="37">
        <f>F16</f>
        <v>1055.6790000000001</v>
      </c>
      <c r="G15" s="37"/>
      <c r="H15" s="37">
        <f>H16</f>
        <v>1055.6790000000001</v>
      </c>
      <c r="I15" s="37"/>
    </row>
    <row r="16" spans="1:9" ht="68.400000000000006" customHeight="1" x14ac:dyDescent="0.25">
      <c r="A16" s="128"/>
      <c r="B16" s="48" t="s">
        <v>69</v>
      </c>
      <c r="C16" s="133">
        <v>102</v>
      </c>
      <c r="D16" s="134">
        <v>2900000000</v>
      </c>
      <c r="E16" s="132"/>
      <c r="F16" s="37">
        <f>F17</f>
        <v>1055.6790000000001</v>
      </c>
      <c r="G16" s="37"/>
      <c r="H16" s="37">
        <f>H17</f>
        <v>1055.6790000000001</v>
      </c>
      <c r="I16" s="37"/>
    </row>
    <row r="17" spans="1:9" ht="66" x14ac:dyDescent="0.25">
      <c r="A17" s="128"/>
      <c r="B17" s="48" t="s">
        <v>22</v>
      </c>
      <c r="C17" s="133">
        <v>102</v>
      </c>
      <c r="D17" s="134">
        <v>2900000000</v>
      </c>
      <c r="E17" s="135">
        <v>100</v>
      </c>
      <c r="F17" s="37">
        <f>F18</f>
        <v>1055.6790000000001</v>
      </c>
      <c r="G17" s="37"/>
      <c r="H17" s="37">
        <f>H18</f>
        <v>1055.6790000000001</v>
      </c>
      <c r="I17" s="37"/>
    </row>
    <row r="18" spans="1:9" ht="26.4" x14ac:dyDescent="0.25">
      <c r="A18" s="128"/>
      <c r="B18" s="48" t="s">
        <v>23</v>
      </c>
      <c r="C18" s="133">
        <v>102</v>
      </c>
      <c r="D18" s="134">
        <v>2900000000</v>
      </c>
      <c r="E18" s="135">
        <v>120</v>
      </c>
      <c r="F18" s="37">
        <f>810.813+244.866</f>
        <v>1055.6790000000001</v>
      </c>
      <c r="G18" s="37"/>
      <c r="H18" s="37">
        <f>810.813+244.866</f>
        <v>1055.6790000000001</v>
      </c>
      <c r="I18" s="37"/>
    </row>
    <row r="19" spans="1:9" ht="52.8" x14ac:dyDescent="0.25">
      <c r="A19" s="136">
        <v>0</v>
      </c>
      <c r="B19" s="129" t="s">
        <v>21</v>
      </c>
      <c r="C19" s="130">
        <v>104</v>
      </c>
      <c r="D19" s="131">
        <v>0</v>
      </c>
      <c r="E19" s="132">
        <v>0</v>
      </c>
      <c r="F19" s="37">
        <f>F20</f>
        <v>4895.07</v>
      </c>
      <c r="G19" s="37">
        <v>0</v>
      </c>
      <c r="H19" s="37">
        <f>H20</f>
        <v>4908.509</v>
      </c>
      <c r="I19" s="37">
        <v>0</v>
      </c>
    </row>
    <row r="20" spans="1:9" ht="66" x14ac:dyDescent="0.25">
      <c r="A20" s="136">
        <v>0</v>
      </c>
      <c r="B20" s="48" t="s">
        <v>69</v>
      </c>
      <c r="C20" s="133">
        <v>104</v>
      </c>
      <c r="D20" s="134">
        <v>2900000000</v>
      </c>
      <c r="E20" s="135">
        <v>0</v>
      </c>
      <c r="F20" s="137">
        <f>F21+F23+F25+F27</f>
        <v>4895.07</v>
      </c>
      <c r="G20" s="137">
        <v>0</v>
      </c>
      <c r="H20" s="137">
        <f>H21+H23+H25+H27</f>
        <v>4908.509</v>
      </c>
      <c r="I20" s="137">
        <v>0</v>
      </c>
    </row>
    <row r="21" spans="1:9" ht="66" x14ac:dyDescent="0.25">
      <c r="A21" s="136">
        <v>0</v>
      </c>
      <c r="B21" s="48" t="s">
        <v>22</v>
      </c>
      <c r="C21" s="133">
        <v>104</v>
      </c>
      <c r="D21" s="134">
        <v>2900000000</v>
      </c>
      <c r="E21" s="135">
        <v>100</v>
      </c>
      <c r="F21" s="137">
        <f>F22</f>
        <v>3915.6750000000002</v>
      </c>
      <c r="G21" s="137">
        <v>0</v>
      </c>
      <c r="H21" s="137">
        <f>H22</f>
        <v>3915.6750000000002</v>
      </c>
      <c r="I21" s="137">
        <v>0</v>
      </c>
    </row>
    <row r="22" spans="1:9" ht="26.4" x14ac:dyDescent="0.25">
      <c r="A22" s="136">
        <v>0</v>
      </c>
      <c r="B22" s="48" t="s">
        <v>23</v>
      </c>
      <c r="C22" s="133">
        <v>104</v>
      </c>
      <c r="D22" s="134">
        <v>2900000000</v>
      </c>
      <c r="E22" s="135">
        <v>120</v>
      </c>
      <c r="F22" s="137">
        <f>3007.431+908.244</f>
        <v>3915.6750000000002</v>
      </c>
      <c r="G22" s="137">
        <v>0</v>
      </c>
      <c r="H22" s="137">
        <f>3007.431+908.244</f>
        <v>3915.6750000000002</v>
      </c>
      <c r="I22" s="137">
        <v>0</v>
      </c>
    </row>
    <row r="23" spans="1:9" ht="26.4" x14ac:dyDescent="0.25">
      <c r="A23" s="136">
        <v>0</v>
      </c>
      <c r="B23" s="48" t="s">
        <v>24</v>
      </c>
      <c r="C23" s="133">
        <v>104</v>
      </c>
      <c r="D23" s="134">
        <v>2900000000</v>
      </c>
      <c r="E23" s="135">
        <v>200</v>
      </c>
      <c r="F23" s="137">
        <f>F24</f>
        <v>478.41399999999993</v>
      </c>
      <c r="G23" s="137">
        <v>0</v>
      </c>
      <c r="H23" s="137">
        <f>H24</f>
        <v>491.61299999999994</v>
      </c>
      <c r="I23" s="137">
        <v>0</v>
      </c>
    </row>
    <row r="24" spans="1:9" ht="26.4" x14ac:dyDescent="0.25">
      <c r="A24" s="136">
        <v>0</v>
      </c>
      <c r="B24" s="48" t="s">
        <v>25</v>
      </c>
      <c r="C24" s="133">
        <v>104</v>
      </c>
      <c r="D24" s="134">
        <v>2900000000</v>
      </c>
      <c r="E24" s="135">
        <v>240</v>
      </c>
      <c r="F24" s="137">
        <f>208.637+138.509+14.27+116.998</f>
        <v>478.41399999999993</v>
      </c>
      <c r="G24" s="137">
        <v>0</v>
      </c>
      <c r="H24" s="137">
        <f>216.982+142.793+14.84+116.998</f>
        <v>491.61299999999994</v>
      </c>
      <c r="I24" s="137">
        <v>0</v>
      </c>
    </row>
    <row r="25" spans="1:9" x14ac:dyDescent="0.25">
      <c r="A25" s="136"/>
      <c r="B25" s="48" t="s">
        <v>30</v>
      </c>
      <c r="C25" s="133">
        <v>104</v>
      </c>
      <c r="D25" s="134">
        <v>2900000000</v>
      </c>
      <c r="E25" s="135">
        <v>500</v>
      </c>
      <c r="F25" s="137">
        <f>F26</f>
        <v>489.709</v>
      </c>
      <c r="G25" s="137"/>
      <c r="H25" s="137">
        <f>H26</f>
        <v>489.94900000000001</v>
      </c>
      <c r="I25" s="137"/>
    </row>
    <row r="26" spans="1:9" x14ac:dyDescent="0.25">
      <c r="A26" s="136"/>
      <c r="B26" s="48" t="s">
        <v>31</v>
      </c>
      <c r="C26" s="133">
        <v>104</v>
      </c>
      <c r="D26" s="134">
        <v>2900000000</v>
      </c>
      <c r="E26" s="135">
        <v>540</v>
      </c>
      <c r="F26" s="137">
        <f>129.107+130.83+229.772</f>
        <v>489.709</v>
      </c>
      <c r="G26" s="137"/>
      <c r="H26" s="137">
        <f>129.107+130.83+230.012</f>
        <v>489.94900000000001</v>
      </c>
      <c r="I26" s="137"/>
    </row>
    <row r="27" spans="1:9" x14ac:dyDescent="0.25">
      <c r="A27" s="136"/>
      <c r="B27" s="48" t="s">
        <v>26</v>
      </c>
      <c r="C27" s="133">
        <v>104</v>
      </c>
      <c r="D27" s="134">
        <v>2900000000</v>
      </c>
      <c r="E27" s="135">
        <v>800</v>
      </c>
      <c r="F27" s="137">
        <v>11.272</v>
      </c>
      <c r="G27" s="137"/>
      <c r="H27" s="137">
        <v>11.272</v>
      </c>
      <c r="I27" s="137"/>
    </row>
    <row r="28" spans="1:9" x14ac:dyDescent="0.25">
      <c r="A28" s="136"/>
      <c r="B28" s="48" t="s">
        <v>27</v>
      </c>
      <c r="C28" s="133">
        <v>104</v>
      </c>
      <c r="D28" s="134">
        <v>2900000000</v>
      </c>
      <c r="E28" s="135">
        <v>850</v>
      </c>
      <c r="F28" s="137">
        <v>11.272</v>
      </c>
      <c r="G28" s="137"/>
      <c r="H28" s="137">
        <v>11.272</v>
      </c>
      <c r="I28" s="137"/>
    </row>
    <row r="29" spans="1:9" ht="13.2" customHeight="1" x14ac:dyDescent="0.25">
      <c r="A29" s="136">
        <v>0</v>
      </c>
      <c r="B29" s="129" t="s">
        <v>28</v>
      </c>
      <c r="C29" s="130">
        <v>106</v>
      </c>
      <c r="D29" s="131">
        <v>0</v>
      </c>
      <c r="E29" s="132">
        <v>0</v>
      </c>
      <c r="F29" s="37">
        <f>F30</f>
        <v>1131.463</v>
      </c>
      <c r="G29" s="37">
        <v>0</v>
      </c>
      <c r="H29" s="37">
        <f>H30</f>
        <v>1131.463</v>
      </c>
      <c r="I29" s="37">
        <v>0</v>
      </c>
    </row>
    <row r="30" spans="1:9" ht="66" x14ac:dyDescent="0.25">
      <c r="A30" s="136">
        <v>0</v>
      </c>
      <c r="B30" s="48" t="s">
        <v>69</v>
      </c>
      <c r="C30" s="133">
        <v>106</v>
      </c>
      <c r="D30" s="134">
        <v>2900000000</v>
      </c>
      <c r="E30" s="135">
        <v>0</v>
      </c>
      <c r="F30" s="137">
        <f>F31</f>
        <v>1131.463</v>
      </c>
      <c r="G30" s="137">
        <v>0</v>
      </c>
      <c r="H30" s="137">
        <f>H31</f>
        <v>1131.463</v>
      </c>
      <c r="I30" s="137">
        <v>0</v>
      </c>
    </row>
    <row r="31" spans="1:9" x14ac:dyDescent="0.25">
      <c r="A31" s="136">
        <v>0</v>
      </c>
      <c r="B31" s="48" t="s">
        <v>30</v>
      </c>
      <c r="C31" s="133">
        <v>106</v>
      </c>
      <c r="D31" s="134">
        <v>2900000000</v>
      </c>
      <c r="E31" s="135">
        <v>500</v>
      </c>
      <c r="F31" s="137">
        <f>F32</f>
        <v>1131.463</v>
      </c>
      <c r="G31" s="137">
        <v>0</v>
      </c>
      <c r="H31" s="137">
        <f>H32</f>
        <v>1131.463</v>
      </c>
      <c r="I31" s="137">
        <v>0</v>
      </c>
    </row>
    <row r="32" spans="1:9" ht="13.2" customHeight="1" x14ac:dyDescent="0.25">
      <c r="A32" s="136">
        <v>0</v>
      </c>
      <c r="B32" s="48" t="s">
        <v>31</v>
      </c>
      <c r="C32" s="133">
        <v>106</v>
      </c>
      <c r="D32" s="134">
        <v>2900000000</v>
      </c>
      <c r="E32" s="135">
        <v>540</v>
      </c>
      <c r="F32" s="137">
        <v>1131.463</v>
      </c>
      <c r="G32" s="137">
        <v>0</v>
      </c>
      <c r="H32" s="137">
        <v>1131.463</v>
      </c>
      <c r="I32" s="137">
        <v>0</v>
      </c>
    </row>
    <row r="33" spans="1:9" x14ac:dyDescent="0.25">
      <c r="A33" s="128"/>
      <c r="B33" s="129" t="s">
        <v>42</v>
      </c>
      <c r="C33" s="130">
        <v>111</v>
      </c>
      <c r="D33" s="131">
        <v>0</v>
      </c>
      <c r="E33" s="132">
        <v>0</v>
      </c>
      <c r="F33" s="37">
        <f>F34</f>
        <v>15</v>
      </c>
      <c r="G33" s="37">
        <v>0</v>
      </c>
      <c r="H33" s="37">
        <f>H34</f>
        <v>15</v>
      </c>
      <c r="I33" s="37">
        <v>0</v>
      </c>
    </row>
    <row r="34" spans="1:9" ht="26.4" x14ac:dyDescent="0.25">
      <c r="A34" s="136"/>
      <c r="B34" s="48" t="s">
        <v>32</v>
      </c>
      <c r="C34" s="133">
        <v>111</v>
      </c>
      <c r="D34" s="134" t="s">
        <v>15</v>
      </c>
      <c r="E34" s="135">
        <v>0</v>
      </c>
      <c r="F34" s="137">
        <f>F35</f>
        <v>15</v>
      </c>
      <c r="G34" s="137">
        <v>0</v>
      </c>
      <c r="H34" s="137">
        <f>H35</f>
        <v>15</v>
      </c>
      <c r="I34" s="137">
        <v>0</v>
      </c>
    </row>
    <row r="35" spans="1:9" ht="79.2" x14ac:dyDescent="0.25">
      <c r="A35" s="136"/>
      <c r="B35" s="48" t="s">
        <v>54</v>
      </c>
      <c r="C35" s="133">
        <v>111</v>
      </c>
      <c r="D35" s="134">
        <v>9010000000</v>
      </c>
      <c r="E35" s="135">
        <v>0</v>
      </c>
      <c r="F35" s="137">
        <f>F36</f>
        <v>15</v>
      </c>
      <c r="G35" s="137">
        <v>0</v>
      </c>
      <c r="H35" s="137">
        <f>H36</f>
        <v>15</v>
      </c>
      <c r="I35" s="137">
        <v>0</v>
      </c>
    </row>
    <row r="36" spans="1:9" x14ac:dyDescent="0.25">
      <c r="A36" s="128"/>
      <c r="B36" s="48" t="s">
        <v>26</v>
      </c>
      <c r="C36" s="133">
        <v>111</v>
      </c>
      <c r="D36" s="134">
        <v>9010000000</v>
      </c>
      <c r="E36" s="135">
        <v>800</v>
      </c>
      <c r="F36" s="137">
        <f>F37</f>
        <v>15</v>
      </c>
      <c r="G36" s="137">
        <v>0</v>
      </c>
      <c r="H36" s="137">
        <f>H37</f>
        <v>15</v>
      </c>
      <c r="I36" s="137">
        <v>0</v>
      </c>
    </row>
    <row r="37" spans="1:9" x14ac:dyDescent="0.25">
      <c r="A37" s="128"/>
      <c r="B37" s="48" t="s">
        <v>43</v>
      </c>
      <c r="C37" s="133">
        <v>111</v>
      </c>
      <c r="D37" s="134">
        <v>9010000000</v>
      </c>
      <c r="E37" s="135">
        <v>870</v>
      </c>
      <c r="F37" s="137">
        <v>15</v>
      </c>
      <c r="G37" s="137">
        <v>0</v>
      </c>
      <c r="H37" s="137">
        <v>15</v>
      </c>
      <c r="I37" s="137">
        <v>0</v>
      </c>
    </row>
    <row r="38" spans="1:9" x14ac:dyDescent="0.25">
      <c r="A38" s="136">
        <v>0</v>
      </c>
      <c r="B38" s="129" t="s">
        <v>33</v>
      </c>
      <c r="C38" s="130">
        <v>113</v>
      </c>
      <c r="D38" s="131">
        <v>0</v>
      </c>
      <c r="E38" s="132">
        <v>0</v>
      </c>
      <c r="F38" s="37">
        <f>F39</f>
        <v>1411.8220000000001</v>
      </c>
      <c r="G38" s="37"/>
      <c r="H38" s="37">
        <f>H39</f>
        <v>1412.7440000000001</v>
      </c>
      <c r="I38" s="37"/>
    </row>
    <row r="39" spans="1:9" ht="66" x14ac:dyDescent="0.25">
      <c r="A39" s="136">
        <v>0</v>
      </c>
      <c r="B39" s="48" t="s">
        <v>69</v>
      </c>
      <c r="C39" s="133">
        <v>113</v>
      </c>
      <c r="D39" s="134">
        <v>2900000000</v>
      </c>
      <c r="E39" s="135">
        <v>0</v>
      </c>
      <c r="F39" s="137">
        <f>F40+F42+F44</f>
        <v>1411.8220000000001</v>
      </c>
      <c r="G39" s="137">
        <v>0</v>
      </c>
      <c r="H39" s="137">
        <f>H40+H42+H44</f>
        <v>1412.7440000000001</v>
      </c>
      <c r="I39" s="137">
        <v>0</v>
      </c>
    </row>
    <row r="40" spans="1:9" ht="26.4" x14ac:dyDescent="0.25">
      <c r="A40" s="136"/>
      <c r="B40" s="48" t="s">
        <v>24</v>
      </c>
      <c r="C40" s="133">
        <v>113</v>
      </c>
      <c r="D40" s="134">
        <v>2900000000</v>
      </c>
      <c r="E40" s="135">
        <v>200</v>
      </c>
      <c r="F40" s="137">
        <f>F41</f>
        <v>0</v>
      </c>
      <c r="G40" s="137"/>
      <c r="H40" s="137">
        <f>H41</f>
        <v>0</v>
      </c>
      <c r="I40" s="137"/>
    </row>
    <row r="41" spans="1:9" ht="26.4" x14ac:dyDescent="0.25">
      <c r="A41" s="136"/>
      <c r="B41" s="48" t="s">
        <v>25</v>
      </c>
      <c r="C41" s="133">
        <v>113</v>
      </c>
      <c r="D41" s="134">
        <v>2900000000</v>
      </c>
      <c r="E41" s="135">
        <v>240</v>
      </c>
      <c r="F41" s="137">
        <v>0</v>
      </c>
      <c r="G41" s="137"/>
      <c r="H41" s="137">
        <v>0</v>
      </c>
      <c r="I41" s="137"/>
    </row>
    <row r="42" spans="1:9" x14ac:dyDescent="0.25">
      <c r="A42" s="136">
        <v>0</v>
      </c>
      <c r="B42" s="48" t="s">
        <v>30</v>
      </c>
      <c r="C42" s="133">
        <v>113</v>
      </c>
      <c r="D42" s="134">
        <v>2900000000</v>
      </c>
      <c r="E42" s="135">
        <v>500</v>
      </c>
      <c r="F42" s="137">
        <f>F43</f>
        <v>911.822</v>
      </c>
      <c r="G42" s="137">
        <v>0</v>
      </c>
      <c r="H42" s="137">
        <f>H43</f>
        <v>912.74400000000003</v>
      </c>
      <c r="I42" s="137">
        <v>0</v>
      </c>
    </row>
    <row r="43" spans="1:9" x14ac:dyDescent="0.25">
      <c r="A43" s="136">
        <v>0</v>
      </c>
      <c r="B43" s="48" t="s">
        <v>31</v>
      </c>
      <c r="C43" s="133">
        <v>113</v>
      </c>
      <c r="D43" s="134">
        <v>2900000000</v>
      </c>
      <c r="E43" s="135">
        <v>540</v>
      </c>
      <c r="F43" s="137">
        <f>234.528+238.143+439.151</f>
        <v>911.822</v>
      </c>
      <c r="G43" s="137">
        <v>0</v>
      </c>
      <c r="H43" s="137">
        <f>234.894+238.259+439.591</f>
        <v>912.74400000000003</v>
      </c>
      <c r="I43" s="137">
        <v>0</v>
      </c>
    </row>
    <row r="44" spans="1:9" x14ac:dyDescent="0.25">
      <c r="A44" s="136"/>
      <c r="B44" s="48" t="s">
        <v>26</v>
      </c>
      <c r="C44" s="133">
        <v>113</v>
      </c>
      <c r="D44" s="134">
        <v>2900000000</v>
      </c>
      <c r="E44" s="135">
        <v>800</v>
      </c>
      <c r="F44" s="137">
        <f>F45</f>
        <v>500</v>
      </c>
      <c r="G44" s="137"/>
      <c r="H44" s="137">
        <f>H45</f>
        <v>500</v>
      </c>
      <c r="I44" s="137"/>
    </row>
    <row r="45" spans="1:9" x14ac:dyDescent="0.25">
      <c r="A45" s="136"/>
      <c r="B45" s="48" t="s">
        <v>27</v>
      </c>
      <c r="C45" s="133">
        <v>113</v>
      </c>
      <c r="D45" s="134">
        <v>2900000000</v>
      </c>
      <c r="E45" s="135">
        <v>850</v>
      </c>
      <c r="F45" s="137">
        <v>500</v>
      </c>
      <c r="G45" s="137"/>
      <c r="H45" s="137">
        <v>500</v>
      </c>
      <c r="I45" s="137"/>
    </row>
    <row r="46" spans="1:9" x14ac:dyDescent="0.25">
      <c r="A46" s="136">
        <v>0</v>
      </c>
      <c r="B46" s="129" t="s">
        <v>35</v>
      </c>
      <c r="C46" s="130">
        <v>409</v>
      </c>
      <c r="D46" s="131">
        <v>0</v>
      </c>
      <c r="E46" s="132">
        <v>0</v>
      </c>
      <c r="F46" s="37">
        <f>F47</f>
        <v>3934.63</v>
      </c>
      <c r="G46" s="37">
        <v>0</v>
      </c>
      <c r="H46" s="37">
        <f>H47</f>
        <v>3871.46</v>
      </c>
      <c r="I46" s="37">
        <v>0</v>
      </c>
    </row>
    <row r="47" spans="1:9" ht="66" x14ac:dyDescent="0.25">
      <c r="A47" s="136">
        <v>0</v>
      </c>
      <c r="B47" s="48" t="s">
        <v>85</v>
      </c>
      <c r="C47" s="133">
        <v>409</v>
      </c>
      <c r="D47" s="134">
        <v>2100000000</v>
      </c>
      <c r="E47" s="135">
        <v>0</v>
      </c>
      <c r="F47" s="137">
        <f>F48</f>
        <v>3934.63</v>
      </c>
      <c r="G47" s="137">
        <v>0</v>
      </c>
      <c r="H47" s="137">
        <f>H48</f>
        <v>3871.46</v>
      </c>
      <c r="I47" s="137">
        <v>0</v>
      </c>
    </row>
    <row r="48" spans="1:9" ht="26.4" x14ac:dyDescent="0.25">
      <c r="A48" s="136">
        <v>0</v>
      </c>
      <c r="B48" s="48" t="s">
        <v>24</v>
      </c>
      <c r="C48" s="133">
        <v>409</v>
      </c>
      <c r="D48" s="134">
        <v>2100000000</v>
      </c>
      <c r="E48" s="135">
        <v>200</v>
      </c>
      <c r="F48" s="137">
        <f>F49</f>
        <v>3934.63</v>
      </c>
      <c r="G48" s="137">
        <v>0</v>
      </c>
      <c r="H48" s="137">
        <f>H49</f>
        <v>3871.46</v>
      </c>
      <c r="I48" s="137">
        <v>0</v>
      </c>
    </row>
    <row r="49" spans="1:9" ht="26.4" x14ac:dyDescent="0.25">
      <c r="A49" s="136">
        <v>0</v>
      </c>
      <c r="B49" s="48" t="s">
        <v>25</v>
      </c>
      <c r="C49" s="133">
        <v>409</v>
      </c>
      <c r="D49" s="134">
        <v>2100000000</v>
      </c>
      <c r="E49" s="135">
        <v>240</v>
      </c>
      <c r="F49" s="137">
        <v>3934.63</v>
      </c>
      <c r="G49" s="137">
        <v>0</v>
      </c>
      <c r="H49" s="137">
        <v>3871.46</v>
      </c>
      <c r="I49" s="137">
        <v>0</v>
      </c>
    </row>
    <row r="50" spans="1:9" x14ac:dyDescent="0.25">
      <c r="A50" s="136"/>
      <c r="B50" s="138" t="s">
        <v>70</v>
      </c>
      <c r="C50" s="139">
        <v>501</v>
      </c>
      <c r="D50" s="140"/>
      <c r="E50" s="141"/>
      <c r="F50" s="137">
        <f>F51</f>
        <v>65.332999999999998</v>
      </c>
      <c r="G50" s="137"/>
      <c r="H50" s="137">
        <f>H51</f>
        <v>65.332999999999998</v>
      </c>
      <c r="I50" s="137"/>
    </row>
    <row r="51" spans="1:9" ht="66" x14ac:dyDescent="0.25">
      <c r="A51" s="136"/>
      <c r="B51" s="48" t="s">
        <v>69</v>
      </c>
      <c r="C51" s="142">
        <v>501</v>
      </c>
      <c r="D51" s="140">
        <v>2900000000</v>
      </c>
      <c r="E51" s="141"/>
      <c r="F51" s="137">
        <f>F52</f>
        <v>65.332999999999998</v>
      </c>
      <c r="G51" s="137"/>
      <c r="H51" s="137">
        <f>H52</f>
        <v>65.332999999999998</v>
      </c>
      <c r="I51" s="137"/>
    </row>
    <row r="52" spans="1:9" ht="26.4" x14ac:dyDescent="0.25">
      <c r="A52" s="136"/>
      <c r="B52" s="48" t="s">
        <v>24</v>
      </c>
      <c r="C52" s="142">
        <v>501</v>
      </c>
      <c r="D52" s="140">
        <v>2900000000</v>
      </c>
      <c r="E52" s="141">
        <v>200</v>
      </c>
      <c r="F52" s="137">
        <f>F53</f>
        <v>65.332999999999998</v>
      </c>
      <c r="G52" s="137"/>
      <c r="H52" s="137">
        <f>H53</f>
        <v>65.332999999999998</v>
      </c>
      <c r="I52" s="137"/>
    </row>
    <row r="53" spans="1:9" ht="26.4" x14ac:dyDescent="0.25">
      <c r="A53" s="136"/>
      <c r="B53" s="48" t="s">
        <v>25</v>
      </c>
      <c r="C53" s="142">
        <v>501</v>
      </c>
      <c r="D53" s="140">
        <v>2900000000</v>
      </c>
      <c r="E53" s="141">
        <v>240</v>
      </c>
      <c r="F53" s="137">
        <v>65.332999999999998</v>
      </c>
      <c r="G53" s="137"/>
      <c r="H53" s="137">
        <v>65.332999999999998</v>
      </c>
      <c r="I53" s="137"/>
    </row>
    <row r="54" spans="1:9" x14ac:dyDescent="0.25">
      <c r="A54" s="136"/>
      <c r="B54" s="129" t="s">
        <v>51</v>
      </c>
      <c r="C54" s="130">
        <v>503</v>
      </c>
      <c r="D54" s="131"/>
      <c r="E54" s="132"/>
      <c r="F54" s="37">
        <f>F58+F55</f>
        <v>11935.365</v>
      </c>
      <c r="G54" s="37">
        <f>G58</f>
        <v>0</v>
      </c>
      <c r="H54" s="37">
        <f>H58+H55</f>
        <v>12895.303000000002</v>
      </c>
      <c r="I54" s="37">
        <f>I58</f>
        <v>1999.91</v>
      </c>
    </row>
    <row r="55" spans="1:9" ht="66" x14ac:dyDescent="0.25">
      <c r="A55" s="136"/>
      <c r="B55" s="48" t="s">
        <v>69</v>
      </c>
      <c r="C55" s="133">
        <v>503</v>
      </c>
      <c r="D55" s="134">
        <v>2900000000</v>
      </c>
      <c r="E55" s="135"/>
      <c r="F55" s="137">
        <f>F56</f>
        <v>11935.365</v>
      </c>
      <c r="G55" s="137"/>
      <c r="H55" s="137">
        <f>H56</f>
        <v>10038.293000000001</v>
      </c>
      <c r="I55" s="137"/>
    </row>
    <row r="56" spans="1:9" ht="26.4" x14ac:dyDescent="0.25">
      <c r="A56" s="136"/>
      <c r="B56" s="48" t="s">
        <v>24</v>
      </c>
      <c r="C56" s="133">
        <v>503</v>
      </c>
      <c r="D56" s="134">
        <v>2900000000</v>
      </c>
      <c r="E56" s="135">
        <v>200</v>
      </c>
      <c r="F56" s="137">
        <f t="shared" ref="F56:H56" si="0">F57</f>
        <v>11935.365</v>
      </c>
      <c r="G56" s="137"/>
      <c r="H56" s="137">
        <f t="shared" si="0"/>
        <v>10038.293000000001</v>
      </c>
      <c r="I56" s="137"/>
    </row>
    <row r="57" spans="1:9" ht="26.4" x14ac:dyDescent="0.25">
      <c r="A57" s="136"/>
      <c r="B57" s="48" t="s">
        <v>25</v>
      </c>
      <c r="C57" s="133">
        <v>503</v>
      </c>
      <c r="D57" s="134">
        <v>2900000000</v>
      </c>
      <c r="E57" s="135">
        <v>240</v>
      </c>
      <c r="F57" s="137">
        <f>5301.943+6633.422</f>
        <v>11935.365</v>
      </c>
      <c r="G57" s="137"/>
      <c r="H57" s="137">
        <f>5461.002+4577.291</f>
        <v>10038.293000000001</v>
      </c>
      <c r="I57" s="137"/>
    </row>
    <row r="58" spans="1:9" ht="52.8" x14ac:dyDescent="0.25">
      <c r="A58" s="136"/>
      <c r="B58" s="48" t="s">
        <v>72</v>
      </c>
      <c r="C58" s="133">
        <v>503</v>
      </c>
      <c r="D58" s="134">
        <v>3500000000</v>
      </c>
      <c r="E58" s="135"/>
      <c r="F58" s="137">
        <f t="shared" ref="F58:I59" si="1">F59</f>
        <v>0</v>
      </c>
      <c r="G58" s="137">
        <f t="shared" si="1"/>
        <v>0</v>
      </c>
      <c r="H58" s="137">
        <f t="shared" si="1"/>
        <v>2857.01</v>
      </c>
      <c r="I58" s="137">
        <f t="shared" si="1"/>
        <v>1999.91</v>
      </c>
    </row>
    <row r="59" spans="1:9" ht="26.4" x14ac:dyDescent="0.25">
      <c r="A59" s="136"/>
      <c r="B59" s="48" t="s">
        <v>24</v>
      </c>
      <c r="C59" s="133">
        <v>503</v>
      </c>
      <c r="D59" s="134">
        <v>3500000000</v>
      </c>
      <c r="E59" s="135">
        <v>200</v>
      </c>
      <c r="F59" s="137">
        <f t="shared" si="1"/>
        <v>0</v>
      </c>
      <c r="G59" s="137">
        <f t="shared" si="1"/>
        <v>0</v>
      </c>
      <c r="H59" s="137">
        <f t="shared" si="1"/>
        <v>2857.01</v>
      </c>
      <c r="I59" s="137">
        <f t="shared" si="1"/>
        <v>1999.91</v>
      </c>
    </row>
    <row r="60" spans="1:9" ht="26.4" x14ac:dyDescent="0.25">
      <c r="A60" s="136"/>
      <c r="B60" s="48" t="s">
        <v>25</v>
      </c>
      <c r="C60" s="133">
        <v>503</v>
      </c>
      <c r="D60" s="134">
        <v>3500000000</v>
      </c>
      <c r="E60" s="135">
        <v>240</v>
      </c>
      <c r="F60" s="137">
        <v>0</v>
      </c>
      <c r="G60" s="137">
        <v>0</v>
      </c>
      <c r="H60" s="137">
        <v>2857.01</v>
      </c>
      <c r="I60" s="137">
        <f>699.97+1299.94</f>
        <v>1999.91</v>
      </c>
    </row>
    <row r="61" spans="1:9" x14ac:dyDescent="0.25">
      <c r="A61" s="136">
        <v>0</v>
      </c>
      <c r="B61" s="129" t="s">
        <v>50</v>
      </c>
      <c r="C61" s="130">
        <v>707</v>
      </c>
      <c r="D61" s="131">
        <v>0</v>
      </c>
      <c r="E61" s="132">
        <v>0</v>
      </c>
      <c r="F61" s="37">
        <f>F62</f>
        <v>966.87900000000002</v>
      </c>
      <c r="G61" s="37"/>
      <c r="H61" s="37">
        <f>H62</f>
        <v>1039.546</v>
      </c>
      <c r="I61" s="37"/>
    </row>
    <row r="62" spans="1:9" ht="66" x14ac:dyDescent="0.25">
      <c r="A62" s="136">
        <v>0</v>
      </c>
      <c r="B62" s="48" t="s">
        <v>61</v>
      </c>
      <c r="C62" s="133">
        <v>707</v>
      </c>
      <c r="D62" s="134">
        <v>2900000000</v>
      </c>
      <c r="E62" s="135">
        <v>0</v>
      </c>
      <c r="F62" s="137">
        <f>F63</f>
        <v>966.87900000000002</v>
      </c>
      <c r="G62" s="137">
        <f>G63</f>
        <v>0</v>
      </c>
      <c r="H62" s="137">
        <f>H63</f>
        <v>1039.546</v>
      </c>
      <c r="I62" s="137">
        <f>I63</f>
        <v>0</v>
      </c>
    </row>
    <row r="63" spans="1:9" x14ac:dyDescent="0.25">
      <c r="A63" s="136">
        <v>0</v>
      </c>
      <c r="B63" s="48" t="s">
        <v>30</v>
      </c>
      <c r="C63" s="133">
        <v>707</v>
      </c>
      <c r="D63" s="134">
        <v>2900000000</v>
      </c>
      <c r="E63" s="135">
        <v>500</v>
      </c>
      <c r="F63" s="137">
        <f>F64</f>
        <v>966.87900000000002</v>
      </c>
      <c r="G63" s="137">
        <f>G64</f>
        <v>0</v>
      </c>
      <c r="H63" s="137">
        <f>H64</f>
        <v>1039.546</v>
      </c>
      <c r="I63" s="137">
        <f>I64</f>
        <v>0</v>
      </c>
    </row>
    <row r="64" spans="1:9" x14ac:dyDescent="0.25">
      <c r="A64" s="136">
        <v>0</v>
      </c>
      <c r="B64" s="48" t="s">
        <v>31</v>
      </c>
      <c r="C64" s="133">
        <v>707</v>
      </c>
      <c r="D64" s="134">
        <v>2900000000</v>
      </c>
      <c r="E64" s="135">
        <v>540</v>
      </c>
      <c r="F64" s="137">
        <v>966.87900000000002</v>
      </c>
      <c r="G64" s="137"/>
      <c r="H64" s="137">
        <v>1039.546</v>
      </c>
      <c r="I64" s="137"/>
    </row>
    <row r="65" spans="1:9" x14ac:dyDescent="0.25">
      <c r="A65" s="136">
        <v>0</v>
      </c>
      <c r="B65" s="129" t="s">
        <v>38</v>
      </c>
      <c r="C65" s="130">
        <v>801</v>
      </c>
      <c r="D65" s="131">
        <v>0</v>
      </c>
      <c r="E65" s="132">
        <v>0</v>
      </c>
      <c r="F65" s="37">
        <f>F66</f>
        <v>7807.9780000000001</v>
      </c>
      <c r="G65" s="37">
        <f>G66</f>
        <v>0</v>
      </c>
      <c r="H65" s="37">
        <f>H66</f>
        <v>8027.0649999999996</v>
      </c>
      <c r="I65" s="37">
        <f>I66</f>
        <v>0</v>
      </c>
    </row>
    <row r="66" spans="1:9" ht="66" x14ac:dyDescent="0.25">
      <c r="A66" s="136">
        <v>0</v>
      </c>
      <c r="B66" s="48" t="s">
        <v>86</v>
      </c>
      <c r="C66" s="133">
        <v>801</v>
      </c>
      <c r="D66" s="134">
        <v>2900000000</v>
      </c>
      <c r="E66" s="135">
        <v>0</v>
      </c>
      <c r="F66" s="137">
        <f>F67+F69+F71</f>
        <v>7807.9780000000001</v>
      </c>
      <c r="G66" s="137">
        <f>G67</f>
        <v>0</v>
      </c>
      <c r="H66" s="137">
        <f>H67+H69+H71</f>
        <v>8027.0649999999996</v>
      </c>
      <c r="I66" s="137">
        <f>I67</f>
        <v>0</v>
      </c>
    </row>
    <row r="67" spans="1:9" ht="66" x14ac:dyDescent="0.25">
      <c r="A67" s="136">
        <v>0</v>
      </c>
      <c r="B67" s="48" t="s">
        <v>22</v>
      </c>
      <c r="C67" s="133">
        <v>801</v>
      </c>
      <c r="D67" s="134">
        <v>2900000000</v>
      </c>
      <c r="E67" s="135">
        <v>100</v>
      </c>
      <c r="F67" s="137">
        <f>F68</f>
        <v>1541.9569999999999</v>
      </c>
      <c r="G67" s="137">
        <f>G68</f>
        <v>0</v>
      </c>
      <c r="H67" s="137">
        <f>H68</f>
        <v>1541.9569999999999</v>
      </c>
      <c r="I67" s="137">
        <f>I68</f>
        <v>0</v>
      </c>
    </row>
    <row r="68" spans="1:9" x14ac:dyDescent="0.25">
      <c r="A68" s="136">
        <v>0</v>
      </c>
      <c r="B68" s="48" t="s">
        <v>44</v>
      </c>
      <c r="C68" s="133">
        <v>801</v>
      </c>
      <c r="D68" s="134">
        <v>2900000000</v>
      </c>
      <c r="E68" s="135">
        <v>110</v>
      </c>
      <c r="F68" s="137">
        <f>1184.299+357.658</f>
        <v>1541.9569999999999</v>
      </c>
      <c r="G68" s="137"/>
      <c r="H68" s="137">
        <f>1184.299+357.658</f>
        <v>1541.9569999999999</v>
      </c>
      <c r="I68" s="137"/>
    </row>
    <row r="69" spans="1:9" ht="26.4" x14ac:dyDescent="0.25">
      <c r="A69" s="136"/>
      <c r="B69" s="48" t="s">
        <v>24</v>
      </c>
      <c r="C69" s="133">
        <v>801</v>
      </c>
      <c r="D69" s="134">
        <v>2900000000</v>
      </c>
      <c r="E69" s="135">
        <v>200</v>
      </c>
      <c r="F69" s="137">
        <f>F70</f>
        <v>1354.8869999999999</v>
      </c>
      <c r="G69" s="137"/>
      <c r="H69" s="137">
        <f>H70</f>
        <v>1403.2560000000001</v>
      </c>
      <c r="I69" s="137"/>
    </row>
    <row r="70" spans="1:9" ht="26.4" x14ac:dyDescent="0.25">
      <c r="A70" s="136"/>
      <c r="B70" s="48" t="s">
        <v>25</v>
      </c>
      <c r="C70" s="133">
        <v>801</v>
      </c>
      <c r="D70" s="134">
        <v>2900000000</v>
      </c>
      <c r="E70" s="135">
        <v>240</v>
      </c>
      <c r="F70" s="137">
        <f>1069.238+49.281+24+15+28.165+150.353+18.85</f>
        <v>1354.8869999999999</v>
      </c>
      <c r="G70" s="137"/>
      <c r="H70" s="137">
        <f>1110.273+49.332+24+15+29.292+155.755+19.604</f>
        <v>1403.2560000000001</v>
      </c>
      <c r="I70" s="137"/>
    </row>
    <row r="71" spans="1:9" x14ac:dyDescent="0.25">
      <c r="A71" s="136"/>
      <c r="B71" s="48" t="s">
        <v>26</v>
      </c>
      <c r="C71" s="133">
        <v>801</v>
      </c>
      <c r="D71" s="134">
        <v>2900000000</v>
      </c>
      <c r="E71" s="135">
        <v>500</v>
      </c>
      <c r="F71" s="137">
        <f>F72</f>
        <v>4911.134</v>
      </c>
      <c r="G71" s="137"/>
      <c r="H71" s="137">
        <f>H72</f>
        <v>5081.8519999999999</v>
      </c>
      <c r="I71" s="137"/>
    </row>
    <row r="72" spans="1:9" x14ac:dyDescent="0.25">
      <c r="A72" s="136"/>
      <c r="B72" s="48" t="s">
        <v>27</v>
      </c>
      <c r="C72" s="133">
        <v>801</v>
      </c>
      <c r="D72" s="134">
        <v>2900000000</v>
      </c>
      <c r="E72" s="135">
        <v>540</v>
      </c>
      <c r="F72" s="137">
        <f>3378.866+1532.268</f>
        <v>4911.134</v>
      </c>
      <c r="G72" s="137"/>
      <c r="H72" s="137">
        <f>3527.421+1554.431</f>
        <v>5081.8519999999999</v>
      </c>
      <c r="I72" s="137"/>
    </row>
    <row r="73" spans="1:9" x14ac:dyDescent="0.25">
      <c r="A73" s="136"/>
      <c r="B73" s="129" t="s">
        <v>73</v>
      </c>
      <c r="C73" s="130">
        <v>1001</v>
      </c>
      <c r="D73" s="134"/>
      <c r="E73" s="135"/>
      <c r="F73" s="37">
        <f>F74</f>
        <v>219.292</v>
      </c>
      <c r="G73" s="137"/>
      <c r="H73" s="37">
        <f>H74</f>
        <v>219.292</v>
      </c>
      <c r="I73" s="137"/>
    </row>
    <row r="74" spans="1:9" ht="66" x14ac:dyDescent="0.25">
      <c r="A74" s="136"/>
      <c r="B74" s="48" t="s">
        <v>69</v>
      </c>
      <c r="C74" s="133">
        <v>1001</v>
      </c>
      <c r="D74" s="134">
        <v>2900000000</v>
      </c>
      <c r="E74" s="135"/>
      <c r="F74" s="137">
        <f>F75</f>
        <v>219.292</v>
      </c>
      <c r="G74" s="137"/>
      <c r="H74" s="137">
        <f>H75</f>
        <v>219.292</v>
      </c>
      <c r="I74" s="137"/>
    </row>
    <row r="75" spans="1:9" x14ac:dyDescent="0.25">
      <c r="A75" s="136"/>
      <c r="B75" s="48" t="s">
        <v>74</v>
      </c>
      <c r="C75" s="133">
        <v>1001</v>
      </c>
      <c r="D75" s="134">
        <v>2900000000</v>
      </c>
      <c r="E75" s="135">
        <v>300</v>
      </c>
      <c r="F75" s="137">
        <f>F76</f>
        <v>219.292</v>
      </c>
      <c r="G75" s="137"/>
      <c r="H75" s="137">
        <f>H76</f>
        <v>219.292</v>
      </c>
      <c r="I75" s="137"/>
    </row>
    <row r="76" spans="1:9" x14ac:dyDescent="0.25">
      <c r="A76" s="136"/>
      <c r="B76" s="48" t="s">
        <v>330</v>
      </c>
      <c r="C76" s="133">
        <v>1001</v>
      </c>
      <c r="D76" s="134">
        <v>2900000000</v>
      </c>
      <c r="E76" s="135">
        <v>310</v>
      </c>
      <c r="F76" s="137">
        <v>219.292</v>
      </c>
      <c r="G76" s="137"/>
      <c r="H76" s="137">
        <v>219.292</v>
      </c>
      <c r="I76" s="137"/>
    </row>
    <row r="77" spans="1:9" x14ac:dyDescent="0.25">
      <c r="A77" s="136">
        <v>0</v>
      </c>
      <c r="B77" s="129" t="s">
        <v>40</v>
      </c>
      <c r="C77" s="130">
        <v>1101</v>
      </c>
      <c r="D77" s="131"/>
      <c r="E77" s="132">
        <v>0</v>
      </c>
      <c r="F77" s="37">
        <f t="shared" ref="F77:I78" si="2">F78</f>
        <v>1208.8810000000001</v>
      </c>
      <c r="G77" s="37">
        <f t="shared" si="2"/>
        <v>0</v>
      </c>
      <c r="H77" s="37">
        <f t="shared" si="2"/>
        <v>1286.799</v>
      </c>
      <c r="I77" s="37">
        <f t="shared" si="2"/>
        <v>0</v>
      </c>
    </row>
    <row r="78" spans="1:9" ht="66" x14ac:dyDescent="0.25">
      <c r="A78" s="136">
        <v>0</v>
      </c>
      <c r="B78" s="48" t="s">
        <v>61</v>
      </c>
      <c r="C78" s="133">
        <v>1101</v>
      </c>
      <c r="D78" s="134">
        <v>2900000000</v>
      </c>
      <c r="E78" s="135">
        <v>0</v>
      </c>
      <c r="F78" s="137">
        <f t="shared" si="2"/>
        <v>1208.8810000000001</v>
      </c>
      <c r="G78" s="137">
        <f t="shared" si="2"/>
        <v>0</v>
      </c>
      <c r="H78" s="137">
        <f t="shared" si="2"/>
        <v>1286.799</v>
      </c>
      <c r="I78" s="137">
        <f t="shared" si="2"/>
        <v>0</v>
      </c>
    </row>
    <row r="79" spans="1:9" x14ac:dyDescent="0.25">
      <c r="A79" s="136">
        <v>0</v>
      </c>
      <c r="B79" s="48" t="s">
        <v>30</v>
      </c>
      <c r="C79" s="133">
        <v>1101</v>
      </c>
      <c r="D79" s="134">
        <v>2900000000</v>
      </c>
      <c r="E79" s="135">
        <v>500</v>
      </c>
      <c r="F79" s="137">
        <f>F80</f>
        <v>1208.8810000000001</v>
      </c>
      <c r="G79" s="137">
        <v>0</v>
      </c>
      <c r="H79" s="137">
        <f>H80</f>
        <v>1286.799</v>
      </c>
      <c r="I79" s="137">
        <v>0</v>
      </c>
    </row>
    <row r="80" spans="1:9" x14ac:dyDescent="0.25">
      <c r="A80" s="136">
        <v>0</v>
      </c>
      <c r="B80" s="48" t="s">
        <v>31</v>
      </c>
      <c r="C80" s="133">
        <v>1101</v>
      </c>
      <c r="D80" s="134">
        <v>2900000000</v>
      </c>
      <c r="E80" s="135">
        <v>540</v>
      </c>
      <c r="F80" s="137">
        <v>1208.8810000000001</v>
      </c>
      <c r="G80" s="137">
        <v>0</v>
      </c>
      <c r="H80" s="137">
        <v>1286.799</v>
      </c>
      <c r="I80" s="137">
        <v>0</v>
      </c>
    </row>
    <row r="81" spans="1:9" x14ac:dyDescent="0.25">
      <c r="A81" s="143"/>
      <c r="B81" s="277" t="s">
        <v>87</v>
      </c>
      <c r="C81" s="277"/>
      <c r="D81" s="277"/>
      <c r="E81" s="278"/>
      <c r="F81" s="144">
        <v>888.39700000000005</v>
      </c>
      <c r="G81" s="144"/>
      <c r="H81" s="144">
        <v>1785.703</v>
      </c>
      <c r="I81" s="144"/>
    </row>
    <row r="82" spans="1:9" ht="13.2" customHeight="1" x14ac:dyDescent="0.25">
      <c r="A82" s="279" t="s">
        <v>9</v>
      </c>
      <c r="B82" s="280"/>
      <c r="C82" s="280"/>
      <c r="D82" s="280"/>
      <c r="E82" s="281"/>
      <c r="F82" s="37">
        <f>F14+F81</f>
        <v>35535.789000000004</v>
      </c>
      <c r="G82" s="37">
        <f>G14+G81</f>
        <v>0</v>
      </c>
      <c r="H82" s="37">
        <f>H14+H81</f>
        <v>37713.896000000001</v>
      </c>
      <c r="I82" s="37">
        <f>I14+I81</f>
        <v>1999.91</v>
      </c>
    </row>
  </sheetData>
  <dataConsolidate link="1"/>
  <mergeCells count="16">
    <mergeCell ref="B81:E81"/>
    <mergeCell ref="A1:I1"/>
    <mergeCell ref="A82:E82"/>
    <mergeCell ref="A8:I8"/>
    <mergeCell ref="F10:I10"/>
    <mergeCell ref="F11:G11"/>
    <mergeCell ref="H11:I11"/>
    <mergeCell ref="A2:I2"/>
    <mergeCell ref="A3:I3"/>
    <mergeCell ref="A4:I4"/>
    <mergeCell ref="A5:I5"/>
    <mergeCell ref="A10:A12"/>
    <mergeCell ref="B10:B12"/>
    <mergeCell ref="C10:C12"/>
    <mergeCell ref="D10:D12"/>
    <mergeCell ref="E10:E12"/>
  </mergeCells>
  <pageMargins left="0.47244094488188981" right="0.19685039370078741" top="0.39370078740157483" bottom="0.43307086614173229" header="0.31496062992125984" footer="0.23622047244094491"/>
  <pageSetup paperSize="9" scale="75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6147" r:id="rId4" name="ToggleButton1">
          <controlPr defaultSize="0" print="0" autoLine="0" r:id="rId5">
            <anchor moveWithCells="1">
              <from>
                <xdr:col>26</xdr:col>
                <xdr:colOff>457200</xdr:colOff>
                <xdr:row>0</xdr:row>
                <xdr:rowOff>38100</xdr:rowOff>
              </from>
              <to>
                <xdr:col>32</xdr:col>
                <xdr:colOff>60960</xdr:colOff>
                <xdr:row>2</xdr:row>
                <xdr:rowOff>45720</xdr:rowOff>
              </to>
            </anchor>
          </controlPr>
        </control>
      </mc:Choice>
      <mc:Fallback>
        <control shapeId="6147" r:id="rId4" name="ToggleButton1"/>
      </mc:Fallback>
    </mc:AlternateContent>
  </control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1"/>
  <dimension ref="A1:K55"/>
  <sheetViews>
    <sheetView showZeros="0" tabSelected="1" view="pageBreakPreview" topLeftCell="A12" zoomScaleNormal="100" zoomScaleSheetLayoutView="100" workbookViewId="0">
      <selection activeCell="C13" sqref="C13:F33"/>
    </sheetView>
  </sheetViews>
  <sheetFormatPr defaultColWidth="9.109375" defaultRowHeight="13.2" x14ac:dyDescent="0.25"/>
  <cols>
    <col min="1" max="1" width="6.109375" style="44" bestFit="1" customWidth="1"/>
    <col min="2" max="2" width="61.44140625" style="78" customWidth="1"/>
    <col min="3" max="3" width="13.5546875" style="45" customWidth="1"/>
    <col min="4" max="4" width="12.6640625" style="46" customWidth="1"/>
    <col min="5" max="5" width="14.109375" style="6" customWidth="1"/>
    <col min="6" max="6" width="15" style="6" customWidth="1"/>
    <col min="7" max="16384" width="9.109375" style="6"/>
  </cols>
  <sheetData>
    <row r="1" spans="1:9" s="1" customFormat="1" ht="13.8" x14ac:dyDescent="0.25">
      <c r="A1" s="28"/>
      <c r="B1" s="72"/>
      <c r="C1" s="29"/>
      <c r="D1" s="297" t="s">
        <v>84</v>
      </c>
      <c r="E1" s="297"/>
      <c r="F1" s="297"/>
    </row>
    <row r="2" spans="1:9" s="1" customFormat="1" ht="13.8" x14ac:dyDescent="0.25">
      <c r="A2" s="28"/>
      <c r="B2" s="297" t="str">
        <f>'Прил 5 Функц 22'!D2</f>
        <v>к решению Собрания представителей сельского поселения</v>
      </c>
      <c r="C2" s="297"/>
      <c r="D2" s="297"/>
      <c r="E2" s="297"/>
      <c r="F2" s="297"/>
    </row>
    <row r="3" spans="1:9" s="1" customFormat="1" ht="13.8" x14ac:dyDescent="0.25">
      <c r="A3" s="28"/>
      <c r="B3" s="297" t="str">
        <f>'Прил 5 Функц 22'!D3</f>
        <v>станция Клявлино муниципального района Клявлинский Самарской области</v>
      </c>
      <c r="C3" s="297"/>
      <c r="D3" s="297"/>
      <c r="E3" s="297"/>
      <c r="F3" s="297"/>
    </row>
    <row r="4" spans="1:9" s="1" customFormat="1" ht="13.8" x14ac:dyDescent="0.25">
      <c r="A4" s="28"/>
      <c r="B4" s="297" t="str">
        <f>'Прил 5 Функц 22'!D4</f>
        <v>"О бюджете сельского станция Клявлино муниципального района Клявлинский Самарской области</v>
      </c>
      <c r="C4" s="297"/>
      <c r="D4" s="297"/>
      <c r="E4" s="297"/>
      <c r="F4" s="297"/>
    </row>
    <row r="5" spans="1:9" s="1" customFormat="1" ht="13.8" x14ac:dyDescent="0.25">
      <c r="A5" s="28"/>
      <c r="B5" s="297" t="str">
        <f>'Прил 5 Функц 22'!D5</f>
        <v>на 2022 год и плановый период 2023 и 2024 годов"</v>
      </c>
      <c r="C5" s="297"/>
      <c r="D5" s="297"/>
      <c r="E5" s="297"/>
      <c r="F5" s="297"/>
    </row>
    <row r="6" spans="1:9" s="1" customFormat="1" ht="13.8" x14ac:dyDescent="0.25">
      <c r="A6" s="28"/>
      <c r="B6" s="72"/>
      <c r="C6" s="29"/>
      <c r="D6" s="30"/>
    </row>
    <row r="7" spans="1:9" s="1" customFormat="1" ht="11.25" hidden="1" customHeight="1" x14ac:dyDescent="0.25">
      <c r="A7" s="47" t="s">
        <v>48</v>
      </c>
      <c r="B7" s="73" t="s">
        <v>10</v>
      </c>
      <c r="C7" s="31">
        <v>0</v>
      </c>
      <c r="D7" s="31">
        <v>0</v>
      </c>
    </row>
    <row r="8" spans="1:9" s="1" customFormat="1" ht="42" customHeight="1" x14ac:dyDescent="0.25">
      <c r="A8" s="270" t="s">
        <v>88</v>
      </c>
      <c r="B8" s="270"/>
      <c r="C8" s="270"/>
      <c r="D8" s="270"/>
      <c r="E8" s="270"/>
      <c r="F8" s="270"/>
    </row>
    <row r="9" spans="1:9" s="1" customFormat="1" ht="3.75" customHeight="1" x14ac:dyDescent="0.25">
      <c r="A9" s="32"/>
      <c r="B9" s="74"/>
      <c r="C9" s="33"/>
      <c r="D9" s="126"/>
    </row>
    <row r="10" spans="1:9" s="1" customFormat="1" ht="14.25" customHeight="1" x14ac:dyDescent="0.25">
      <c r="A10" s="271" t="s">
        <v>3</v>
      </c>
      <c r="B10" s="272" t="s">
        <v>56</v>
      </c>
      <c r="C10" s="294" t="s">
        <v>55</v>
      </c>
      <c r="D10" s="294"/>
      <c r="E10" s="294"/>
      <c r="F10" s="294"/>
    </row>
    <row r="11" spans="1:9" s="4" customFormat="1" ht="19.5" customHeight="1" x14ac:dyDescent="0.25">
      <c r="A11" s="271"/>
      <c r="B11" s="272"/>
      <c r="C11" s="294" t="s">
        <v>82</v>
      </c>
      <c r="D11" s="294"/>
      <c r="E11" s="294" t="s">
        <v>81</v>
      </c>
      <c r="F11" s="294"/>
    </row>
    <row r="12" spans="1:9" s="1" customFormat="1" ht="65.25" customHeight="1" x14ac:dyDescent="0.25">
      <c r="A12" s="271"/>
      <c r="B12" s="272"/>
      <c r="C12" s="34" t="s">
        <v>6</v>
      </c>
      <c r="D12" s="34" t="s">
        <v>7</v>
      </c>
      <c r="E12" s="34" t="s">
        <v>6</v>
      </c>
      <c r="F12" s="34" t="s">
        <v>7</v>
      </c>
    </row>
    <row r="13" spans="1:9" customFormat="1" ht="25.5" customHeight="1" x14ac:dyDescent="0.25">
      <c r="A13" s="145" t="s">
        <v>13</v>
      </c>
      <c r="B13" s="146" t="s">
        <v>20</v>
      </c>
      <c r="C13" s="343">
        <f>C14+C15+C16+C17+C18</f>
        <v>8509.0339999999997</v>
      </c>
      <c r="D13" s="343">
        <f>D14+D15+D16+D17+D18</f>
        <v>0</v>
      </c>
      <c r="E13" s="343">
        <f>E14+E15+E16+E17+E18</f>
        <v>8523.3950000000004</v>
      </c>
      <c r="F13" s="343">
        <f>F14+F15+F16+F17+F18</f>
        <v>0</v>
      </c>
    </row>
    <row r="14" spans="1:9" s="1" customFormat="1" ht="26.4" x14ac:dyDescent="0.25">
      <c r="A14" s="147">
        <v>102</v>
      </c>
      <c r="B14" s="148" t="s">
        <v>41</v>
      </c>
      <c r="C14" s="344">
        <f>'Прил 6 Ведом 23-24'!F15</f>
        <v>1055.6790000000001</v>
      </c>
      <c r="D14" s="344">
        <f>'Прил 6 Ведом 23-24'!G15</f>
        <v>0</v>
      </c>
      <c r="E14" s="344">
        <f>'Прил 6 Ведом 23-24'!H15</f>
        <v>1055.6790000000001</v>
      </c>
      <c r="F14" s="344">
        <f>'Прил 6 Ведом 23-24'!I15</f>
        <v>0</v>
      </c>
      <c r="G14" s="51"/>
      <c r="H14" s="51"/>
      <c r="I14" s="51"/>
    </row>
    <row r="15" spans="1:9" s="51" customFormat="1" ht="40.799999999999997" customHeight="1" x14ac:dyDescent="0.25">
      <c r="A15" s="147">
        <v>104</v>
      </c>
      <c r="B15" s="148" t="s">
        <v>21</v>
      </c>
      <c r="C15" s="344">
        <f>'Прил 6 Ведом 23-24'!F19</f>
        <v>4895.07</v>
      </c>
      <c r="D15" s="344">
        <f>'Прил 6 Ведом 23-24'!G19</f>
        <v>0</v>
      </c>
      <c r="E15" s="344">
        <f>'Прил 6 Ведом 23-24'!H19</f>
        <v>4908.509</v>
      </c>
      <c r="F15" s="344">
        <f>'Прил 6 Ведом 23-24'!I19</f>
        <v>0</v>
      </c>
    </row>
    <row r="16" spans="1:9" s="51" customFormat="1" ht="31.8" customHeight="1" x14ac:dyDescent="0.25">
      <c r="A16" s="147">
        <v>106</v>
      </c>
      <c r="B16" s="148" t="s">
        <v>28</v>
      </c>
      <c r="C16" s="344">
        <f>'Прил 6 Ведом 23-24'!F29</f>
        <v>1131.463</v>
      </c>
      <c r="D16" s="344">
        <f>'Прил 6 Ведом 23-24'!G29</f>
        <v>0</v>
      </c>
      <c r="E16" s="344">
        <f>'Прил 6 Ведом 23-24'!H29</f>
        <v>1131.463</v>
      </c>
      <c r="F16" s="344">
        <f>'Прил 6 Ведом 23-24'!I29</f>
        <v>0</v>
      </c>
    </row>
    <row r="17" spans="1:6" s="51" customFormat="1" ht="16.2" customHeight="1" x14ac:dyDescent="0.25">
      <c r="A17" s="147">
        <v>111</v>
      </c>
      <c r="B17" s="148" t="s">
        <v>42</v>
      </c>
      <c r="C17" s="344">
        <f>'Прил 6 Ведом 23-24'!F34</f>
        <v>15</v>
      </c>
      <c r="D17" s="344">
        <f>'Прил 6 Ведом 23-24'!G34</f>
        <v>0</v>
      </c>
      <c r="E17" s="344">
        <f>'Прил 6 Ведом 23-24'!H34</f>
        <v>15</v>
      </c>
      <c r="F17" s="344">
        <f>'Прил 6 Ведом 23-24'!I34</f>
        <v>0</v>
      </c>
    </row>
    <row r="18" spans="1:6" s="51" customFormat="1" ht="13.2" customHeight="1" x14ac:dyDescent="0.25">
      <c r="A18" s="147">
        <v>113</v>
      </c>
      <c r="B18" s="148" t="s">
        <v>33</v>
      </c>
      <c r="C18" s="344">
        <f>'Прил 6 Ведом 23-24'!F38</f>
        <v>1411.8220000000001</v>
      </c>
      <c r="D18" s="344">
        <f>'Прил 6 Ведом 23-24'!G38</f>
        <v>0</v>
      </c>
      <c r="E18" s="344">
        <f>'Прил 6 Ведом 23-24'!H38</f>
        <v>1412.7440000000001</v>
      </c>
      <c r="F18" s="344">
        <f>'Прил 6 Ведом 23-24'!I38</f>
        <v>0</v>
      </c>
    </row>
    <row r="19" spans="1:6" s="51" customFormat="1" ht="15.6" customHeight="1" x14ac:dyDescent="0.25">
      <c r="A19" s="145" t="s">
        <v>16</v>
      </c>
      <c r="B19" s="146" t="s">
        <v>34</v>
      </c>
      <c r="C19" s="345">
        <f>C20</f>
        <v>3934.63</v>
      </c>
      <c r="D19" s="345">
        <f>D20</f>
        <v>0</v>
      </c>
      <c r="E19" s="345">
        <f>E20</f>
        <v>3871.46</v>
      </c>
      <c r="F19" s="345">
        <f>F20</f>
        <v>0</v>
      </c>
    </row>
    <row r="20" spans="1:6" s="51" customFormat="1" ht="15.6" customHeight="1" x14ac:dyDescent="0.25">
      <c r="A20" s="147">
        <v>409</v>
      </c>
      <c r="B20" s="148" t="s">
        <v>35</v>
      </c>
      <c r="C20" s="344">
        <f>'Прил 6 Ведом 23-24'!F46</f>
        <v>3934.63</v>
      </c>
      <c r="D20" s="344">
        <f>'Прил 6 Ведом 23-24'!G46</f>
        <v>0</v>
      </c>
      <c r="E20" s="344">
        <f>'Прил 6 Ведом 23-24'!H46</f>
        <v>3871.46</v>
      </c>
      <c r="F20" s="344">
        <f>'Прил 6 Ведом 23-24'!I46</f>
        <v>0</v>
      </c>
    </row>
    <row r="21" spans="1:6" s="51" customFormat="1" x14ac:dyDescent="0.25">
      <c r="A21" s="145" t="s">
        <v>17</v>
      </c>
      <c r="B21" s="146" t="s">
        <v>36</v>
      </c>
      <c r="C21" s="345">
        <f>C22+C23</f>
        <v>12000.698</v>
      </c>
      <c r="D21" s="345">
        <f t="shared" ref="D21:F21" si="0">D22+D23</f>
        <v>0</v>
      </c>
      <c r="E21" s="345">
        <f t="shared" si="0"/>
        <v>12960.636000000002</v>
      </c>
      <c r="F21" s="345">
        <f t="shared" si="0"/>
        <v>1999.91</v>
      </c>
    </row>
    <row r="22" spans="1:6" s="51" customFormat="1" ht="18.600000000000001" customHeight="1" x14ac:dyDescent="0.25">
      <c r="A22" s="147">
        <f>'Прил 4 Ведом 22'!C61</f>
        <v>501</v>
      </c>
      <c r="B22" s="148" t="str">
        <f>'Прил 6 Ведом 23-24'!B50</f>
        <v>Жилищное хозяйство</v>
      </c>
      <c r="C22" s="344">
        <f>'Прил 6 Ведом 23-24'!F50</f>
        <v>65.332999999999998</v>
      </c>
      <c r="D22" s="344">
        <f>'Прил 6 Ведом 23-24'!G50</f>
        <v>0</v>
      </c>
      <c r="E22" s="344">
        <f>'Прил 6 Ведом 23-24'!H50</f>
        <v>65.332999999999998</v>
      </c>
      <c r="F22" s="344">
        <f>'Прил 6 Ведом 23-24'!I50</f>
        <v>0</v>
      </c>
    </row>
    <row r="23" spans="1:6" ht="18.600000000000001" customHeight="1" x14ac:dyDescent="0.25">
      <c r="A23" s="147">
        <v>503</v>
      </c>
      <c r="B23" s="148" t="s">
        <v>51</v>
      </c>
      <c r="C23" s="344">
        <f>'Прил 6 Ведом 23-24'!F54</f>
        <v>11935.365</v>
      </c>
      <c r="D23" s="344">
        <f>'Прил 6 Ведом 23-24'!G54</f>
        <v>0</v>
      </c>
      <c r="E23" s="344">
        <f>'Прил 6 Ведом 23-24'!H54</f>
        <v>12895.303000000002</v>
      </c>
      <c r="F23" s="344">
        <f>'Прил 6 Ведом 23-24'!I54</f>
        <v>1999.91</v>
      </c>
    </row>
    <row r="24" spans="1:6" ht="16.8" customHeight="1" x14ac:dyDescent="0.25">
      <c r="A24" s="145" t="s">
        <v>14</v>
      </c>
      <c r="B24" s="146" t="s">
        <v>29</v>
      </c>
      <c r="C24" s="345">
        <f>C25</f>
        <v>966.87900000000002</v>
      </c>
      <c r="D24" s="345">
        <f>D25</f>
        <v>0</v>
      </c>
      <c r="E24" s="345">
        <f>E25</f>
        <v>1039.546</v>
      </c>
      <c r="F24" s="345">
        <f>F25</f>
        <v>0</v>
      </c>
    </row>
    <row r="25" spans="1:6" ht="16.8" customHeight="1" x14ac:dyDescent="0.25">
      <c r="A25" s="147">
        <v>707</v>
      </c>
      <c r="B25" s="148" t="s">
        <v>50</v>
      </c>
      <c r="C25" s="344">
        <f>'Прил 6 Ведом 23-24'!F61</f>
        <v>966.87900000000002</v>
      </c>
      <c r="D25" s="344">
        <f>'Прил 6 Ведом 23-24'!G61</f>
        <v>0</v>
      </c>
      <c r="E25" s="344">
        <f>'Прил 6 Ведом 23-24'!H61</f>
        <v>1039.546</v>
      </c>
      <c r="F25" s="344">
        <f>'Прил 6 Ведом 23-24'!I61</f>
        <v>0</v>
      </c>
    </row>
    <row r="26" spans="1:6" ht="15" customHeight="1" x14ac:dyDescent="0.25">
      <c r="A26" s="145" t="s">
        <v>18</v>
      </c>
      <c r="B26" s="146" t="s">
        <v>37</v>
      </c>
      <c r="C26" s="345">
        <f>C27</f>
        <v>7807.9780000000001</v>
      </c>
      <c r="D26" s="345">
        <f>D27</f>
        <v>0</v>
      </c>
      <c r="E26" s="345">
        <f>E27</f>
        <v>8027.0649999999996</v>
      </c>
      <c r="F26" s="345">
        <f>F27</f>
        <v>0</v>
      </c>
    </row>
    <row r="27" spans="1:6" ht="16.8" customHeight="1" x14ac:dyDescent="0.25">
      <c r="A27" s="147">
        <v>801</v>
      </c>
      <c r="B27" s="148" t="s">
        <v>38</v>
      </c>
      <c r="C27" s="344">
        <f>'Прил 6 Ведом 23-24'!F65</f>
        <v>7807.9780000000001</v>
      </c>
      <c r="D27" s="344">
        <f>'Прил 6 Ведом 23-24'!G65</f>
        <v>0</v>
      </c>
      <c r="E27" s="344">
        <f>'Прил 6 Ведом 23-24'!H65</f>
        <v>8027.0649999999996</v>
      </c>
      <c r="F27" s="344">
        <f>'Прил 6 Ведом 23-24'!I65</f>
        <v>0</v>
      </c>
    </row>
    <row r="28" spans="1:6" ht="18" customHeight="1" x14ac:dyDescent="0.25">
      <c r="A28" s="149">
        <v>1000</v>
      </c>
      <c r="B28" s="146" t="s">
        <v>76</v>
      </c>
      <c r="C28" s="345">
        <f>C29</f>
        <v>219.292</v>
      </c>
      <c r="D28" s="345">
        <f>D29</f>
        <v>0</v>
      </c>
      <c r="E28" s="345">
        <f>E29</f>
        <v>219.292</v>
      </c>
      <c r="F28" s="345">
        <f>F29</f>
        <v>0</v>
      </c>
    </row>
    <row r="29" spans="1:6" ht="15.6" customHeight="1" x14ac:dyDescent="0.25">
      <c r="A29" s="150">
        <f>'Прил 4 Ведом 22'!C90</f>
        <v>1001</v>
      </c>
      <c r="B29" s="148" t="str">
        <f>'Прил 6 Ведом 23-24'!B73</f>
        <v>Пенсионное обеспечение</v>
      </c>
      <c r="C29" s="344">
        <f>'Прил 6 Ведом 23-24'!F73</f>
        <v>219.292</v>
      </c>
      <c r="D29" s="344">
        <f>'Прил 6 Ведом 23-24'!G73</f>
        <v>0</v>
      </c>
      <c r="E29" s="344">
        <f>'Прил 6 Ведом 23-24'!H73</f>
        <v>219.292</v>
      </c>
      <c r="F29" s="344">
        <f>'Прил 6 Ведом 23-24'!I73</f>
        <v>0</v>
      </c>
    </row>
    <row r="30" spans="1:6" x14ac:dyDescent="0.25">
      <c r="A30" s="145" t="s">
        <v>19</v>
      </c>
      <c r="B30" s="146" t="s">
        <v>39</v>
      </c>
      <c r="C30" s="345">
        <f>C31</f>
        <v>1208.8810000000001</v>
      </c>
      <c r="D30" s="345">
        <f>D31</f>
        <v>0</v>
      </c>
      <c r="E30" s="345">
        <f>E31</f>
        <v>1286.799</v>
      </c>
      <c r="F30" s="345">
        <f>F31</f>
        <v>0</v>
      </c>
    </row>
    <row r="31" spans="1:6" s="51" customFormat="1" x14ac:dyDescent="0.25">
      <c r="A31" s="147">
        <v>1101</v>
      </c>
      <c r="B31" s="148" t="s">
        <v>40</v>
      </c>
      <c r="C31" s="344">
        <f>'Прил 6 Ведом 23-24'!F77</f>
        <v>1208.8810000000001</v>
      </c>
      <c r="D31" s="344">
        <f>'Прил 6 Ведом 23-24'!G77</f>
        <v>0</v>
      </c>
      <c r="E31" s="344">
        <f>'Прил 6 Ведом 23-24'!H77</f>
        <v>1286.799</v>
      </c>
      <c r="F31" s="344">
        <f>'Прил 6 Ведом 23-24'!I77</f>
        <v>0</v>
      </c>
    </row>
    <row r="32" spans="1:6" s="51" customFormat="1" x14ac:dyDescent="0.25">
      <c r="A32" s="151"/>
      <c r="B32" s="152" t="s">
        <v>87</v>
      </c>
      <c r="C32" s="344">
        <f>'Прил 6 Ведом 23-24'!F81</f>
        <v>888.39700000000005</v>
      </c>
      <c r="D32" s="344">
        <f>'Прил 6 Ведом 23-24'!G81</f>
        <v>0</v>
      </c>
      <c r="E32" s="344">
        <f>'Прил 6 Ведом 23-24'!H81</f>
        <v>1785.703</v>
      </c>
      <c r="F32" s="344">
        <f>'Прил 6 Ведом 23-24'!I81</f>
        <v>0</v>
      </c>
    </row>
    <row r="33" spans="1:11" ht="13.2" customHeight="1" x14ac:dyDescent="0.25">
      <c r="A33" s="295" t="s">
        <v>9</v>
      </c>
      <c r="B33" s="296"/>
      <c r="C33" s="345">
        <f>C13+C19+C21+C24+C26+C28+C30+C32</f>
        <v>35535.789000000004</v>
      </c>
      <c r="D33" s="345">
        <f t="shared" ref="D33:F33" si="1">D13+D19+D21+D24+D26+D28+D30+D32</f>
        <v>0</v>
      </c>
      <c r="E33" s="345">
        <f t="shared" si="1"/>
        <v>37713.896000000001</v>
      </c>
      <c r="F33" s="345">
        <f t="shared" si="1"/>
        <v>1999.91</v>
      </c>
    </row>
    <row r="34" spans="1:11" hidden="1" x14ac:dyDescent="0.25">
      <c r="A34" s="39">
        <v>0</v>
      </c>
      <c r="B34" s="76" t="s">
        <v>46</v>
      </c>
      <c r="C34" s="40">
        <v>0</v>
      </c>
      <c r="D34" s="40">
        <v>0</v>
      </c>
      <c r="E34" s="5"/>
    </row>
    <row r="35" spans="1:11" hidden="1" x14ac:dyDescent="0.25">
      <c r="A35" s="39">
        <v>0</v>
      </c>
      <c r="B35" s="76" t="s">
        <v>46</v>
      </c>
      <c r="C35" s="40">
        <v>0</v>
      </c>
      <c r="D35" s="40">
        <v>0</v>
      </c>
      <c r="E35" s="5"/>
    </row>
    <row r="36" spans="1:11" hidden="1" x14ac:dyDescent="0.25">
      <c r="A36" s="39">
        <v>0</v>
      </c>
      <c r="B36" s="76" t="s">
        <v>46</v>
      </c>
      <c r="C36" s="40">
        <v>0</v>
      </c>
      <c r="D36" s="40">
        <v>0</v>
      </c>
      <c r="E36" s="5"/>
    </row>
    <row r="37" spans="1:11" hidden="1" x14ac:dyDescent="0.25">
      <c r="A37" s="39">
        <v>0</v>
      </c>
      <c r="B37" s="76" t="s">
        <v>46</v>
      </c>
      <c r="C37" s="40">
        <v>0</v>
      </c>
      <c r="D37" s="40">
        <v>0</v>
      </c>
      <c r="E37" s="5"/>
    </row>
    <row r="38" spans="1:11" hidden="1" x14ac:dyDescent="0.25">
      <c r="A38" s="39">
        <v>0</v>
      </c>
      <c r="B38" s="76" t="s">
        <v>46</v>
      </c>
      <c r="C38" s="40">
        <v>0</v>
      </c>
      <c r="D38" s="40">
        <v>0</v>
      </c>
      <c r="E38" s="5"/>
    </row>
    <row r="39" spans="1:11" hidden="1" x14ac:dyDescent="0.25">
      <c r="A39" s="39">
        <v>0</v>
      </c>
      <c r="B39" s="76" t="s">
        <v>46</v>
      </c>
      <c r="C39" s="40">
        <v>0</v>
      </c>
      <c r="D39" s="40">
        <v>0</v>
      </c>
      <c r="E39" s="5"/>
    </row>
    <row r="40" spans="1:11" hidden="1" x14ac:dyDescent="0.25">
      <c r="A40" s="39">
        <v>0</v>
      </c>
      <c r="B40" s="76" t="s">
        <v>46</v>
      </c>
      <c r="C40" s="40">
        <v>0</v>
      </c>
      <c r="D40" s="40">
        <v>0</v>
      </c>
      <c r="E40" s="5"/>
    </row>
    <row r="41" spans="1:11" hidden="1" x14ac:dyDescent="0.25">
      <c r="A41" s="39">
        <v>0</v>
      </c>
      <c r="B41" s="76" t="s">
        <v>46</v>
      </c>
      <c r="C41" s="40">
        <v>0</v>
      </c>
      <c r="D41" s="40">
        <v>0</v>
      </c>
      <c r="E41" s="5"/>
    </row>
    <row r="42" spans="1:11" hidden="1" x14ac:dyDescent="0.25">
      <c r="A42" s="39">
        <v>0</v>
      </c>
      <c r="B42" s="76" t="s">
        <v>46</v>
      </c>
      <c r="C42" s="40">
        <v>0</v>
      </c>
      <c r="D42" s="40">
        <v>0</v>
      </c>
      <c r="E42" s="5"/>
    </row>
    <row r="43" spans="1:11" hidden="1" x14ac:dyDescent="0.25">
      <c r="A43" s="39">
        <v>0</v>
      </c>
      <c r="B43" s="76" t="s">
        <v>46</v>
      </c>
      <c r="C43" s="40">
        <v>0</v>
      </c>
      <c r="D43" s="40">
        <v>0</v>
      </c>
      <c r="E43" s="5"/>
    </row>
    <row r="44" spans="1:11" hidden="1" x14ac:dyDescent="0.25">
      <c r="A44" s="39">
        <v>0</v>
      </c>
      <c r="B44" s="76" t="s">
        <v>46</v>
      </c>
      <c r="C44" s="40">
        <v>0</v>
      </c>
      <c r="D44" s="40">
        <v>0</v>
      </c>
      <c r="E44" s="5"/>
    </row>
    <row r="45" spans="1:11" x14ac:dyDescent="0.25">
      <c r="C45" s="60"/>
    </row>
    <row r="47" spans="1:11" s="12" customFormat="1" ht="71.7" customHeight="1" x14ac:dyDescent="0.25">
      <c r="A47" s="41"/>
      <c r="B47" s="79"/>
      <c r="C47" s="42"/>
      <c r="D47" s="43"/>
      <c r="G47" s="6"/>
      <c r="K47" s="6"/>
    </row>
    <row r="48" spans="1:11" s="12" customFormat="1" x14ac:dyDescent="0.25">
      <c r="A48" s="41"/>
      <c r="B48" s="79"/>
      <c r="C48" s="42"/>
      <c r="D48" s="43"/>
      <c r="G48" s="6"/>
      <c r="K48" s="6"/>
    </row>
    <row r="49" spans="1:11" s="12" customFormat="1" x14ac:dyDescent="0.25">
      <c r="A49" s="41"/>
      <c r="B49" s="79"/>
      <c r="C49" s="42"/>
      <c r="D49" s="43"/>
      <c r="G49" s="6"/>
    </row>
    <row r="50" spans="1:11" s="12" customFormat="1" x14ac:dyDescent="0.25">
      <c r="A50" s="41"/>
      <c r="B50" s="79"/>
      <c r="C50" s="42"/>
      <c r="D50" s="43"/>
      <c r="G50" s="6"/>
    </row>
    <row r="51" spans="1:11" s="12" customFormat="1" x14ac:dyDescent="0.25">
      <c r="A51" s="41"/>
      <c r="B51" s="79"/>
      <c r="C51" s="42"/>
      <c r="D51" s="43"/>
    </row>
    <row r="52" spans="1:11" x14ac:dyDescent="0.25">
      <c r="B52" s="80"/>
      <c r="G52" s="12"/>
      <c r="K52" s="12"/>
    </row>
    <row r="53" spans="1:11" x14ac:dyDescent="0.25">
      <c r="B53" s="80"/>
      <c r="G53" s="12"/>
      <c r="K53" s="12"/>
    </row>
    <row r="54" spans="1:11" x14ac:dyDescent="0.25">
      <c r="B54" s="80"/>
      <c r="G54" s="12"/>
    </row>
    <row r="55" spans="1:11" x14ac:dyDescent="0.25">
      <c r="G55" s="12"/>
    </row>
  </sheetData>
  <sheetProtection selectLockedCells="1" selectUnlockedCells="1"/>
  <mergeCells count="12">
    <mergeCell ref="C11:D11"/>
    <mergeCell ref="E11:F11"/>
    <mergeCell ref="A33:B33"/>
    <mergeCell ref="D1:F1"/>
    <mergeCell ref="B2:F2"/>
    <mergeCell ref="B3:F3"/>
    <mergeCell ref="B4:F4"/>
    <mergeCell ref="A10:A12"/>
    <mergeCell ref="B10:B12"/>
    <mergeCell ref="B5:F5"/>
    <mergeCell ref="A8:F8"/>
    <mergeCell ref="C10:F10"/>
  </mergeCells>
  <pageMargins left="0.59055118110236227" right="0.39370078740157483" top="0.59055118110236227" bottom="0.59055118110236227" header="0" footer="0"/>
  <pageSetup paperSize="9" scale="77" firstPageNumber="0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7171" r:id="rId4" name="ToggleButton1">
          <controlPr defaultSize="0" print="0" autoLine="0" r:id="rId5">
            <anchor moveWithCells="1">
              <from>
                <xdr:col>23</xdr:col>
                <xdr:colOff>0</xdr:colOff>
                <xdr:row>1</xdr:row>
                <xdr:rowOff>0</xdr:rowOff>
              </from>
              <to>
                <xdr:col>28</xdr:col>
                <xdr:colOff>510540</xdr:colOff>
                <xdr:row>2</xdr:row>
                <xdr:rowOff>7620</xdr:rowOff>
              </to>
            </anchor>
          </controlPr>
        </control>
      </mc:Choice>
      <mc:Fallback>
        <control shapeId="7171" r:id="rId4" name="ToggleButton1"/>
      </mc:Fallback>
    </mc:AlternateContent>
  </control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topLeftCell="A7" workbookViewId="0">
      <selection activeCell="C24" sqref="C24"/>
    </sheetView>
  </sheetViews>
  <sheetFormatPr defaultRowHeight="14.4" x14ac:dyDescent="0.3"/>
  <cols>
    <col min="1" max="1" width="8.88671875" style="158"/>
    <col min="2" max="2" width="23.88671875" style="158" customWidth="1"/>
    <col min="3" max="3" width="63.109375" style="158" customWidth="1"/>
    <col min="4" max="4" width="11.6640625" style="158" customWidth="1"/>
    <col min="5" max="5" width="11" style="158" customWidth="1"/>
    <col min="6" max="6" width="10.88671875" style="158" customWidth="1"/>
    <col min="7" max="16384" width="8.88671875" style="158"/>
  </cols>
  <sheetData>
    <row r="1" spans="1:7" x14ac:dyDescent="0.3">
      <c r="A1" s="254" t="s">
        <v>186</v>
      </c>
      <c r="B1" s="254"/>
      <c r="C1" s="254"/>
      <c r="D1" s="254"/>
      <c r="E1" s="254"/>
      <c r="F1" s="254"/>
      <c r="G1" s="157"/>
    </row>
    <row r="2" spans="1:7" x14ac:dyDescent="0.3">
      <c r="A2" s="254" t="s">
        <v>152</v>
      </c>
      <c r="B2" s="254"/>
      <c r="C2" s="254"/>
      <c r="D2" s="254"/>
      <c r="E2" s="254"/>
      <c r="F2" s="254"/>
      <c r="G2" s="157"/>
    </row>
    <row r="3" spans="1:7" x14ac:dyDescent="0.3">
      <c r="A3" s="254" t="s">
        <v>153</v>
      </c>
      <c r="B3" s="254"/>
      <c r="C3" s="254"/>
      <c r="D3" s="254"/>
      <c r="E3" s="254"/>
      <c r="F3" s="254"/>
      <c r="G3" s="157"/>
    </row>
    <row r="4" spans="1:7" x14ac:dyDescent="0.3">
      <c r="A4" s="254" t="s">
        <v>154</v>
      </c>
      <c r="B4" s="254"/>
      <c r="C4" s="254"/>
      <c r="D4" s="254"/>
      <c r="E4" s="254"/>
      <c r="F4" s="254"/>
      <c r="G4" s="157"/>
    </row>
    <row r="5" spans="1:7" x14ac:dyDescent="0.3">
      <c r="A5" s="254" t="s">
        <v>155</v>
      </c>
      <c r="B5" s="254"/>
      <c r="C5" s="254"/>
      <c r="D5" s="254"/>
      <c r="E5" s="254"/>
      <c r="F5" s="254"/>
      <c r="G5" s="157"/>
    </row>
    <row r="6" spans="1:7" x14ac:dyDescent="0.3">
      <c r="A6" s="255"/>
      <c r="B6" s="255"/>
      <c r="C6" s="255"/>
      <c r="D6" s="255"/>
      <c r="E6" s="255"/>
      <c r="F6" s="255"/>
      <c r="G6" s="157"/>
    </row>
    <row r="7" spans="1:7" ht="35.4" customHeight="1" x14ac:dyDescent="0.3">
      <c r="A7" s="253" t="s">
        <v>187</v>
      </c>
      <c r="B7" s="253"/>
      <c r="C7" s="253"/>
      <c r="D7" s="253"/>
      <c r="E7" s="253"/>
      <c r="F7" s="253"/>
      <c r="G7" s="157"/>
    </row>
    <row r="8" spans="1:7" x14ac:dyDescent="0.3">
      <c r="A8" s="255"/>
      <c r="B8" s="255"/>
      <c r="C8" s="255"/>
      <c r="D8" s="255"/>
      <c r="E8" s="255"/>
      <c r="F8" s="255"/>
      <c r="G8" s="157"/>
    </row>
    <row r="9" spans="1:7" ht="15" thickBot="1" x14ac:dyDescent="0.35">
      <c r="A9" s="298" t="s">
        <v>157</v>
      </c>
      <c r="B9" s="298"/>
      <c r="C9" s="298"/>
      <c r="D9" s="298"/>
      <c r="E9" s="298"/>
      <c r="F9" s="298"/>
      <c r="G9" s="157"/>
    </row>
    <row r="10" spans="1:7" ht="15" thickBot="1" x14ac:dyDescent="0.35">
      <c r="A10" s="299" t="s">
        <v>188</v>
      </c>
      <c r="B10" s="299" t="s">
        <v>189</v>
      </c>
      <c r="C10" s="299" t="s">
        <v>190</v>
      </c>
      <c r="D10" s="301" t="s">
        <v>191</v>
      </c>
      <c r="E10" s="302"/>
      <c r="F10" s="303"/>
      <c r="G10" s="157"/>
    </row>
    <row r="11" spans="1:7" ht="15" thickBot="1" x14ac:dyDescent="0.35">
      <c r="A11" s="300"/>
      <c r="B11" s="300"/>
      <c r="C11" s="300"/>
      <c r="D11" s="196" t="s">
        <v>83</v>
      </c>
      <c r="E11" s="196" t="s">
        <v>82</v>
      </c>
      <c r="F11" s="196" t="s">
        <v>81</v>
      </c>
      <c r="G11" s="157"/>
    </row>
    <row r="12" spans="1:7" ht="15" thickBot="1" x14ac:dyDescent="0.35">
      <c r="A12" s="197">
        <v>323</v>
      </c>
      <c r="B12" s="198" t="s">
        <v>192</v>
      </c>
      <c r="C12" s="199" t="s">
        <v>193</v>
      </c>
      <c r="D12" s="200">
        <f>D35+D31</f>
        <v>0</v>
      </c>
      <c r="E12" s="200">
        <f t="shared" ref="E12:F12" si="0">E35+E31</f>
        <v>0</v>
      </c>
      <c r="F12" s="200">
        <f t="shared" si="0"/>
        <v>0</v>
      </c>
      <c r="G12" s="157"/>
    </row>
    <row r="13" spans="1:7" ht="27" thickBot="1" x14ac:dyDescent="0.35">
      <c r="A13" s="197">
        <v>323</v>
      </c>
      <c r="B13" s="201" t="s">
        <v>194</v>
      </c>
      <c r="C13" s="181" t="s">
        <v>195</v>
      </c>
      <c r="D13" s="202">
        <v>0</v>
      </c>
      <c r="E13" s="202">
        <v>0</v>
      </c>
      <c r="F13" s="202">
        <v>0</v>
      </c>
      <c r="G13" s="157"/>
    </row>
    <row r="14" spans="1:7" ht="40.200000000000003" thickBot="1" x14ac:dyDescent="0.35">
      <c r="A14" s="197">
        <v>323</v>
      </c>
      <c r="B14" s="203" t="s">
        <v>196</v>
      </c>
      <c r="C14" s="177" t="s">
        <v>197</v>
      </c>
      <c r="D14" s="202">
        <v>0</v>
      </c>
      <c r="E14" s="202">
        <v>0</v>
      </c>
      <c r="F14" s="202">
        <v>0</v>
      </c>
      <c r="G14" s="157"/>
    </row>
    <row r="15" spans="1:7" ht="27" thickBot="1" x14ac:dyDescent="0.35">
      <c r="A15" s="197">
        <v>323</v>
      </c>
      <c r="B15" s="201" t="s">
        <v>198</v>
      </c>
      <c r="C15" s="181" t="s">
        <v>199</v>
      </c>
      <c r="D15" s="204">
        <v>0</v>
      </c>
      <c r="E15" s="204">
        <v>0</v>
      </c>
      <c r="F15" s="204">
        <v>0</v>
      </c>
      <c r="G15" s="157"/>
    </row>
    <row r="16" spans="1:7" ht="27" thickBot="1" x14ac:dyDescent="0.35">
      <c r="A16" s="197">
        <v>323</v>
      </c>
      <c r="B16" s="201" t="s">
        <v>200</v>
      </c>
      <c r="C16" s="181" t="s">
        <v>201</v>
      </c>
      <c r="D16" s="204">
        <v>0</v>
      </c>
      <c r="E16" s="204">
        <v>0</v>
      </c>
      <c r="F16" s="204">
        <v>0</v>
      </c>
      <c r="G16" s="157"/>
    </row>
    <row r="17" spans="1:7" ht="27" thickBot="1" x14ac:dyDescent="0.35">
      <c r="A17" s="197">
        <v>323</v>
      </c>
      <c r="B17" s="201" t="s">
        <v>202</v>
      </c>
      <c r="C17" s="181" t="s">
        <v>203</v>
      </c>
      <c r="D17" s="204">
        <v>0</v>
      </c>
      <c r="E17" s="204">
        <v>0</v>
      </c>
      <c r="F17" s="204">
        <v>0</v>
      </c>
      <c r="G17" s="157"/>
    </row>
    <row r="18" spans="1:7" ht="27" thickBot="1" x14ac:dyDescent="0.35">
      <c r="A18" s="197">
        <v>323</v>
      </c>
      <c r="B18" s="201" t="s">
        <v>204</v>
      </c>
      <c r="C18" s="181" t="s">
        <v>205</v>
      </c>
      <c r="D18" s="204">
        <v>0</v>
      </c>
      <c r="E18" s="204">
        <v>0</v>
      </c>
      <c r="F18" s="204">
        <v>0</v>
      </c>
      <c r="G18" s="157"/>
    </row>
    <row r="19" spans="1:7" ht="15" thickBot="1" x14ac:dyDescent="0.35">
      <c r="A19" s="197">
        <v>323</v>
      </c>
      <c r="B19" s="203" t="s">
        <v>206</v>
      </c>
      <c r="C19" s="177" t="s">
        <v>207</v>
      </c>
      <c r="D19" s="202">
        <v>0</v>
      </c>
      <c r="E19" s="202">
        <v>0</v>
      </c>
      <c r="F19" s="202">
        <v>0</v>
      </c>
      <c r="G19" s="157"/>
    </row>
    <row r="20" spans="1:7" ht="27" thickBot="1" x14ac:dyDescent="0.35">
      <c r="A20" s="197">
        <v>323</v>
      </c>
      <c r="B20" s="201" t="s">
        <v>208</v>
      </c>
      <c r="C20" s="181" t="s">
        <v>209</v>
      </c>
      <c r="D20" s="204">
        <v>0</v>
      </c>
      <c r="E20" s="204">
        <v>0</v>
      </c>
      <c r="F20" s="204">
        <v>0</v>
      </c>
      <c r="G20" s="157"/>
    </row>
    <row r="21" spans="1:7" ht="27" thickBot="1" x14ac:dyDescent="0.35">
      <c r="A21" s="197">
        <v>323</v>
      </c>
      <c r="B21" s="201" t="s">
        <v>210</v>
      </c>
      <c r="C21" s="181" t="s">
        <v>325</v>
      </c>
      <c r="D21" s="204">
        <v>0</v>
      </c>
      <c r="E21" s="204">
        <v>0</v>
      </c>
      <c r="F21" s="204">
        <v>0</v>
      </c>
      <c r="G21" s="157"/>
    </row>
    <row r="22" spans="1:7" ht="27" thickBot="1" x14ac:dyDescent="0.35">
      <c r="A22" s="197">
        <v>323</v>
      </c>
      <c r="B22" s="201" t="s">
        <v>211</v>
      </c>
      <c r="C22" s="181" t="s">
        <v>212</v>
      </c>
      <c r="D22" s="204">
        <v>0</v>
      </c>
      <c r="E22" s="204">
        <v>0</v>
      </c>
      <c r="F22" s="204">
        <v>0</v>
      </c>
      <c r="G22" s="157"/>
    </row>
    <row r="23" spans="1:7" ht="27" thickBot="1" x14ac:dyDescent="0.35">
      <c r="A23" s="197">
        <v>323</v>
      </c>
      <c r="B23" s="201" t="s">
        <v>213</v>
      </c>
      <c r="C23" s="181" t="s">
        <v>326</v>
      </c>
      <c r="D23" s="204">
        <v>0</v>
      </c>
      <c r="E23" s="204">
        <v>0</v>
      </c>
      <c r="F23" s="204">
        <v>0</v>
      </c>
      <c r="G23" s="157"/>
    </row>
    <row r="24" spans="1:7" ht="27" thickBot="1" x14ac:dyDescent="0.35">
      <c r="A24" s="197">
        <v>323</v>
      </c>
      <c r="B24" s="203" t="s">
        <v>214</v>
      </c>
      <c r="C24" s="177" t="s">
        <v>215</v>
      </c>
      <c r="D24" s="202">
        <v>0</v>
      </c>
      <c r="E24" s="202">
        <v>0</v>
      </c>
      <c r="F24" s="202">
        <v>0</v>
      </c>
      <c r="G24" s="157"/>
    </row>
    <row r="25" spans="1:7" ht="27" thickBot="1" x14ac:dyDescent="0.35">
      <c r="A25" s="197">
        <v>323</v>
      </c>
      <c r="B25" s="201" t="s">
        <v>216</v>
      </c>
      <c r="C25" s="181" t="s">
        <v>217</v>
      </c>
      <c r="D25" s="204">
        <v>0</v>
      </c>
      <c r="E25" s="204">
        <v>0</v>
      </c>
      <c r="F25" s="204">
        <v>0</v>
      </c>
      <c r="G25" s="157"/>
    </row>
    <row r="26" spans="1:7" ht="27" thickBot="1" x14ac:dyDescent="0.35">
      <c r="A26" s="197">
        <v>323</v>
      </c>
      <c r="B26" s="201" t="s">
        <v>218</v>
      </c>
      <c r="C26" s="181" t="s">
        <v>219</v>
      </c>
      <c r="D26" s="204">
        <v>0</v>
      </c>
      <c r="E26" s="204">
        <v>0</v>
      </c>
      <c r="F26" s="204">
        <v>0</v>
      </c>
      <c r="G26" s="157"/>
    </row>
    <row r="27" spans="1:7" ht="40.200000000000003" thickBot="1" x14ac:dyDescent="0.35">
      <c r="A27" s="197">
        <v>323</v>
      </c>
      <c r="B27" s="201" t="s">
        <v>220</v>
      </c>
      <c r="C27" s="181" t="s">
        <v>221</v>
      </c>
      <c r="D27" s="204">
        <v>0</v>
      </c>
      <c r="E27" s="204">
        <v>0</v>
      </c>
      <c r="F27" s="204">
        <v>0</v>
      </c>
      <c r="G27" s="157"/>
    </row>
    <row r="28" spans="1:7" ht="40.200000000000003" thickBot="1" x14ac:dyDescent="0.35">
      <c r="A28" s="197">
        <v>323</v>
      </c>
      <c r="B28" s="201" t="s">
        <v>222</v>
      </c>
      <c r="C28" s="181" t="s">
        <v>223</v>
      </c>
      <c r="D28" s="204">
        <v>0</v>
      </c>
      <c r="E28" s="204">
        <v>0</v>
      </c>
      <c r="F28" s="204">
        <v>0</v>
      </c>
      <c r="G28" s="157"/>
    </row>
    <row r="29" spans="1:7" ht="40.200000000000003" thickBot="1" x14ac:dyDescent="0.35">
      <c r="A29" s="197">
        <v>323</v>
      </c>
      <c r="B29" s="201" t="s">
        <v>224</v>
      </c>
      <c r="C29" s="181" t="s">
        <v>225</v>
      </c>
      <c r="D29" s="204">
        <v>0</v>
      </c>
      <c r="E29" s="204">
        <v>0</v>
      </c>
      <c r="F29" s="204">
        <v>0</v>
      </c>
      <c r="G29" s="157"/>
    </row>
    <row r="30" spans="1:7" ht="15" thickBot="1" x14ac:dyDescent="0.35">
      <c r="A30" s="197">
        <v>323</v>
      </c>
      <c r="B30" s="203" t="s">
        <v>226</v>
      </c>
      <c r="C30" s="177" t="s">
        <v>227</v>
      </c>
      <c r="D30" s="202">
        <v>0</v>
      </c>
      <c r="E30" s="202">
        <v>0</v>
      </c>
      <c r="F30" s="202">
        <v>0</v>
      </c>
      <c r="G30" s="157"/>
    </row>
    <row r="31" spans="1:7" ht="15" thickBot="1" x14ac:dyDescent="0.35">
      <c r="A31" s="197">
        <v>323</v>
      </c>
      <c r="B31" s="201" t="s">
        <v>228</v>
      </c>
      <c r="C31" s="181" t="s">
        <v>229</v>
      </c>
      <c r="D31" s="205">
        <f t="shared" ref="D31:F33" si="1">D32</f>
        <v>-36670.665999999997</v>
      </c>
      <c r="E31" s="204">
        <f t="shared" si="1"/>
        <v>-35535.788999999997</v>
      </c>
      <c r="F31" s="204">
        <f t="shared" si="1"/>
        <v>-37713.896000000001</v>
      </c>
      <c r="G31" s="157"/>
    </row>
    <row r="32" spans="1:7" ht="15" thickBot="1" x14ac:dyDescent="0.35">
      <c r="A32" s="197">
        <v>323</v>
      </c>
      <c r="B32" s="201" t="s">
        <v>230</v>
      </c>
      <c r="C32" s="181" t="s">
        <v>231</v>
      </c>
      <c r="D32" s="205">
        <f t="shared" si="1"/>
        <v>-36670.665999999997</v>
      </c>
      <c r="E32" s="204">
        <f t="shared" si="1"/>
        <v>-35535.788999999997</v>
      </c>
      <c r="F32" s="204">
        <f t="shared" si="1"/>
        <v>-37713.896000000001</v>
      </c>
      <c r="G32" s="157"/>
    </row>
    <row r="33" spans="1:7" ht="15" thickBot="1" x14ac:dyDescent="0.35">
      <c r="A33" s="197">
        <v>323</v>
      </c>
      <c r="B33" s="201" t="s">
        <v>232</v>
      </c>
      <c r="C33" s="181" t="s">
        <v>233</v>
      </c>
      <c r="D33" s="205">
        <f t="shared" si="1"/>
        <v>-36670.665999999997</v>
      </c>
      <c r="E33" s="204">
        <f t="shared" si="1"/>
        <v>-35535.788999999997</v>
      </c>
      <c r="F33" s="204">
        <f t="shared" si="1"/>
        <v>-37713.896000000001</v>
      </c>
      <c r="G33" s="157"/>
    </row>
    <row r="34" spans="1:7" ht="27" thickBot="1" x14ac:dyDescent="0.35">
      <c r="A34" s="197">
        <v>323</v>
      </c>
      <c r="B34" s="201" t="s">
        <v>234</v>
      </c>
      <c r="C34" s="181" t="s">
        <v>235</v>
      </c>
      <c r="D34" s="206">
        <f>-'Приложение 3'!C10</f>
        <v>-36670.665999999997</v>
      </c>
      <c r="E34" s="206">
        <f>-'Приложение 3'!D10</f>
        <v>-35535.788999999997</v>
      </c>
      <c r="F34" s="206">
        <f>-'Приложение 3'!E10</f>
        <v>-37713.896000000001</v>
      </c>
      <c r="G34" s="157"/>
    </row>
    <row r="35" spans="1:7" ht="15" thickBot="1" x14ac:dyDescent="0.35">
      <c r="A35" s="197">
        <v>323</v>
      </c>
      <c r="B35" s="201" t="s">
        <v>236</v>
      </c>
      <c r="C35" s="181" t="s">
        <v>237</v>
      </c>
      <c r="D35" s="206">
        <f>D36</f>
        <v>36670.665999999997</v>
      </c>
      <c r="E35" s="206">
        <f t="shared" ref="E35:F37" si="2">E36</f>
        <v>35535.789000000004</v>
      </c>
      <c r="F35" s="206">
        <f t="shared" si="2"/>
        <v>37713.896000000001</v>
      </c>
      <c r="G35" s="157"/>
    </row>
    <row r="36" spans="1:7" ht="15" thickBot="1" x14ac:dyDescent="0.35">
      <c r="A36" s="197">
        <v>323</v>
      </c>
      <c r="B36" s="201" t="s">
        <v>238</v>
      </c>
      <c r="C36" s="181" t="s">
        <v>239</v>
      </c>
      <c r="D36" s="206">
        <f>D37</f>
        <v>36670.665999999997</v>
      </c>
      <c r="E36" s="206">
        <f t="shared" si="2"/>
        <v>35535.789000000004</v>
      </c>
      <c r="F36" s="206">
        <f t="shared" si="2"/>
        <v>37713.896000000001</v>
      </c>
      <c r="G36" s="157"/>
    </row>
    <row r="37" spans="1:7" ht="15" thickBot="1" x14ac:dyDescent="0.35">
      <c r="A37" s="197">
        <v>323</v>
      </c>
      <c r="B37" s="201" t="s">
        <v>240</v>
      </c>
      <c r="C37" s="181" t="s">
        <v>241</v>
      </c>
      <c r="D37" s="206">
        <f>D38</f>
        <v>36670.665999999997</v>
      </c>
      <c r="E37" s="206">
        <f t="shared" si="2"/>
        <v>35535.789000000004</v>
      </c>
      <c r="F37" s="206">
        <f t="shared" si="2"/>
        <v>37713.896000000001</v>
      </c>
      <c r="G37" s="157"/>
    </row>
    <row r="38" spans="1:7" ht="27" thickBot="1" x14ac:dyDescent="0.35">
      <c r="A38" s="197">
        <v>323</v>
      </c>
      <c r="B38" s="201" t="s">
        <v>242</v>
      </c>
      <c r="C38" s="181" t="s">
        <v>243</v>
      </c>
      <c r="D38" s="206">
        <f>'Прил 4 Ведом 22'!F97</f>
        <v>36670.665999999997</v>
      </c>
      <c r="E38" s="206">
        <f>'Прил 6 Ведом 23-24'!F82</f>
        <v>35535.789000000004</v>
      </c>
      <c r="F38" s="206">
        <f>'Прил 6 Ведом 23-24'!H82</f>
        <v>37713.896000000001</v>
      </c>
      <c r="G38" s="157"/>
    </row>
    <row r="39" spans="1:7" ht="15" thickBot="1" x14ac:dyDescent="0.35">
      <c r="A39" s="197">
        <v>323</v>
      </c>
      <c r="B39" s="203" t="s">
        <v>244</v>
      </c>
      <c r="C39" s="177" t="s">
        <v>245</v>
      </c>
      <c r="D39" s="202">
        <v>0</v>
      </c>
      <c r="E39" s="202">
        <v>0</v>
      </c>
      <c r="F39" s="202">
        <v>0</v>
      </c>
      <c r="G39" s="157"/>
    </row>
    <row r="40" spans="1:7" ht="27" thickBot="1" x14ac:dyDescent="0.35">
      <c r="A40" s="197">
        <v>323</v>
      </c>
      <c r="B40" s="201" t="s">
        <v>246</v>
      </c>
      <c r="C40" s="181" t="s">
        <v>247</v>
      </c>
      <c r="D40" s="204">
        <v>0</v>
      </c>
      <c r="E40" s="204">
        <v>0</v>
      </c>
      <c r="F40" s="204">
        <v>0</v>
      </c>
      <c r="G40" s="157"/>
    </row>
    <row r="41" spans="1:7" ht="27" thickBot="1" x14ac:dyDescent="0.35">
      <c r="A41" s="197">
        <v>323</v>
      </c>
      <c r="B41" s="201" t="s">
        <v>248</v>
      </c>
      <c r="C41" s="181" t="s">
        <v>249</v>
      </c>
      <c r="D41" s="204">
        <v>0</v>
      </c>
      <c r="E41" s="204">
        <v>0</v>
      </c>
      <c r="F41" s="204">
        <v>0</v>
      </c>
      <c r="G41" s="157"/>
    </row>
    <row r="42" spans="1:7" ht="27" thickBot="1" x14ac:dyDescent="0.35">
      <c r="A42" s="197">
        <v>323</v>
      </c>
      <c r="B42" s="201" t="s">
        <v>250</v>
      </c>
      <c r="C42" s="181" t="s">
        <v>251</v>
      </c>
      <c r="D42" s="204">
        <v>0</v>
      </c>
      <c r="E42" s="204">
        <v>0</v>
      </c>
      <c r="F42" s="204">
        <v>0</v>
      </c>
      <c r="G42" s="157"/>
    </row>
    <row r="43" spans="1:7" ht="27" thickBot="1" x14ac:dyDescent="0.35">
      <c r="A43" s="197">
        <v>323</v>
      </c>
      <c r="B43" s="201" t="s">
        <v>252</v>
      </c>
      <c r="C43" s="181" t="s">
        <v>253</v>
      </c>
      <c r="D43" s="204">
        <v>0</v>
      </c>
      <c r="E43" s="204">
        <v>0</v>
      </c>
      <c r="F43" s="204">
        <v>0</v>
      </c>
      <c r="G43" s="157"/>
    </row>
    <row r="44" spans="1:7" ht="27" thickBot="1" x14ac:dyDescent="0.35">
      <c r="A44" s="197">
        <v>323</v>
      </c>
      <c r="B44" s="201" t="s">
        <v>254</v>
      </c>
      <c r="C44" s="181" t="s">
        <v>255</v>
      </c>
      <c r="D44" s="204">
        <v>0</v>
      </c>
      <c r="E44" s="204">
        <v>0</v>
      </c>
      <c r="F44" s="204">
        <v>0</v>
      </c>
      <c r="G44" s="157"/>
    </row>
    <row r="45" spans="1:7" ht="27" thickBot="1" x14ac:dyDescent="0.35">
      <c r="A45" s="197">
        <v>323</v>
      </c>
      <c r="B45" s="201" t="s">
        <v>256</v>
      </c>
      <c r="C45" s="181" t="s">
        <v>257</v>
      </c>
      <c r="D45" s="204">
        <v>0</v>
      </c>
      <c r="E45" s="204">
        <v>0</v>
      </c>
      <c r="F45" s="204">
        <v>0</v>
      </c>
      <c r="G45" s="157"/>
    </row>
    <row r="46" spans="1:7" ht="27" thickBot="1" x14ac:dyDescent="0.35">
      <c r="A46" s="197">
        <v>323</v>
      </c>
      <c r="B46" s="201" t="s">
        <v>258</v>
      </c>
      <c r="C46" s="181" t="s">
        <v>259</v>
      </c>
      <c r="D46" s="204">
        <v>0</v>
      </c>
      <c r="E46" s="204">
        <v>0</v>
      </c>
      <c r="F46" s="204">
        <v>0</v>
      </c>
      <c r="G46" s="157"/>
    </row>
    <row r="47" spans="1:7" x14ac:dyDescent="0.3">
      <c r="A47" s="163"/>
      <c r="B47" s="157"/>
      <c r="C47" s="157"/>
      <c r="D47" s="157"/>
      <c r="E47" s="157"/>
      <c r="F47" s="157"/>
      <c r="G47" s="157"/>
    </row>
    <row r="48" spans="1:7" x14ac:dyDescent="0.3">
      <c r="A48" s="163"/>
      <c r="B48" s="157"/>
      <c r="C48" s="157"/>
      <c r="D48" s="157"/>
      <c r="E48" s="157"/>
      <c r="F48" s="157"/>
      <c r="G48" s="157"/>
    </row>
    <row r="49" spans="1:7" x14ac:dyDescent="0.3">
      <c r="A49" s="163"/>
      <c r="B49" s="157"/>
      <c r="C49" s="157"/>
      <c r="D49" s="157"/>
      <c r="E49" s="157"/>
      <c r="F49" s="157"/>
      <c r="G49" s="157"/>
    </row>
    <row r="50" spans="1:7" x14ac:dyDescent="0.3">
      <c r="A50" s="163"/>
      <c r="B50" s="157"/>
      <c r="C50" s="157"/>
      <c r="D50" s="157"/>
      <c r="E50" s="157"/>
      <c r="F50" s="157"/>
      <c r="G50" s="157"/>
    </row>
  </sheetData>
  <mergeCells count="13">
    <mergeCell ref="A6:F6"/>
    <mergeCell ref="A1:F1"/>
    <mergeCell ref="A2:F2"/>
    <mergeCell ref="A3:F3"/>
    <mergeCell ref="A4:F4"/>
    <mergeCell ref="A5:F5"/>
    <mergeCell ref="A7:F7"/>
    <mergeCell ref="A8:F8"/>
    <mergeCell ref="A9:F9"/>
    <mergeCell ref="A10:A11"/>
    <mergeCell ref="B10:B11"/>
    <mergeCell ref="C10:C11"/>
    <mergeCell ref="D10:F10"/>
  </mergeCells>
  <pageMargins left="0.70866141732283472" right="0.19685039370078741" top="0.39370078740157483" bottom="0.19685039370078741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6</vt:i4>
      </vt:variant>
    </vt:vector>
  </HeadingPairs>
  <TitlesOfParts>
    <vt:vector size="19" baseType="lpstr">
      <vt:lpstr>Решение</vt:lpstr>
      <vt:lpstr>Прил 1 норм распр 2022</vt:lpstr>
      <vt:lpstr>Прил 2 норм распр 2023-2024</vt:lpstr>
      <vt:lpstr>Приложение 3</vt:lpstr>
      <vt:lpstr>Прил 4 Ведом 22</vt:lpstr>
      <vt:lpstr>Прил 5 Функц 22</vt:lpstr>
      <vt:lpstr>Прил 6 Ведом 23-24</vt:lpstr>
      <vt:lpstr>Прил 7 Функц 23-24</vt:lpstr>
      <vt:lpstr>Прил 8 Источ внутр финанс</vt:lpstr>
      <vt:lpstr>Приложение 9 заимств</vt:lpstr>
      <vt:lpstr>Приложение 10 гарант</vt:lpstr>
      <vt:lpstr>Прил 11 ЦСР 22</vt:lpstr>
      <vt:lpstr>Прил 12 ЦСР 23-24</vt:lpstr>
      <vt:lpstr>'Прил 11 ЦСР 22'!Область_печати</vt:lpstr>
      <vt:lpstr>'Прил 12 ЦСР 23-24'!Область_печати</vt:lpstr>
      <vt:lpstr>'Прил 4 Ведом 22'!Область_печати</vt:lpstr>
      <vt:lpstr>'Прил 5 Функц 22'!Область_печати</vt:lpstr>
      <vt:lpstr>'Прил 6 Ведом 23-24'!Область_печати</vt:lpstr>
      <vt:lpstr>'Прил 7 Функц 23-24'!Область_печати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Polarshinov</dc:creator>
  <cp:lastModifiedBy>1</cp:lastModifiedBy>
  <cp:lastPrinted>2021-11-11T05:21:26Z</cp:lastPrinted>
  <dcterms:created xsi:type="dcterms:W3CDTF">2016-12-23T12:59:32Z</dcterms:created>
  <dcterms:modified xsi:type="dcterms:W3CDTF">2021-11-12T12:12:23Z</dcterms:modified>
</cp:coreProperties>
</file>